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ftp1\ftproot\AZ\BatuKawan\From CPG\151103 (KM Amendments Set)\03 Data Development Table\"/>
    </mc:Choice>
  </mc:AlternateContent>
  <bookViews>
    <workbookView xWindow="-15" yWindow="525" windowWidth="23070" windowHeight="4290" tabRatio="891"/>
  </bookViews>
  <sheets>
    <sheet name="Plot 1 (CPG)" sheetId="14" r:id="rId1"/>
  </sheets>
  <calcPr calcId="152511"/>
</workbook>
</file>

<file path=xl/calcChain.xml><?xml version="1.0" encoding="utf-8"?>
<calcChain xmlns="http://schemas.openxmlformats.org/spreadsheetml/2006/main">
  <c r="Z11" i="14" l="1"/>
  <c r="W16" i="14" l="1"/>
  <c r="S16" i="14"/>
  <c r="Q16" i="14"/>
  <c r="P16" i="14"/>
  <c r="V15" i="14"/>
  <c r="V16" i="14" s="1"/>
  <c r="S15" i="14"/>
  <c r="H11" i="14"/>
  <c r="F13" i="14" l="1"/>
  <c r="F14" i="14" s="1"/>
  <c r="AG17" i="14" l="1"/>
  <c r="AG18" i="14" s="1"/>
  <c r="AG19" i="14" s="1"/>
  <c r="AG20" i="14" s="1"/>
  <c r="AG21" i="14" s="1"/>
  <c r="AG22" i="14" s="1"/>
  <c r="AG23" i="14" s="1"/>
  <c r="AG24" i="14" s="1"/>
  <c r="AG25" i="14" s="1"/>
  <c r="AG26" i="14" s="1"/>
  <c r="AG27" i="14" s="1"/>
  <c r="AG28" i="14" s="1"/>
  <c r="AG29" i="14" s="1"/>
  <c r="AG30" i="14" s="1"/>
  <c r="AG31" i="14" s="1"/>
  <c r="AG32" i="14" s="1"/>
  <c r="AH7" i="14" l="1"/>
  <c r="AH8" i="14"/>
  <c r="AH9" i="14"/>
  <c r="AH10" i="14"/>
  <c r="AH14" i="14"/>
  <c r="AH15" i="14"/>
  <c r="AH16" i="14"/>
  <c r="AH17" i="14"/>
  <c r="AH18" i="14"/>
  <c r="AH19" i="14"/>
  <c r="AH20" i="14"/>
  <c r="AH21" i="14"/>
  <c r="AH22" i="14"/>
  <c r="AH23" i="14"/>
  <c r="AH24" i="14"/>
  <c r="AH25" i="14"/>
  <c r="AH26" i="14"/>
  <c r="AH27" i="14"/>
  <c r="AH28" i="14"/>
  <c r="AH29" i="14"/>
  <c r="AH30" i="14"/>
  <c r="AH31" i="14"/>
  <c r="AH32" i="14"/>
  <c r="AH6" i="14"/>
  <c r="AG11" i="14"/>
  <c r="AH11" i="14" s="1"/>
  <c r="Z12" i="14"/>
  <c r="Z13" i="14"/>
  <c r="Z14" i="14"/>
  <c r="Z16" i="14"/>
  <c r="Z9" i="14"/>
  <c r="AD33" i="14"/>
  <c r="AC33" i="14"/>
  <c r="AE17" i="14"/>
  <c r="Z10" i="14"/>
  <c r="N17" i="14"/>
  <c r="N18" i="14" s="1"/>
  <c r="N19" i="14" s="1"/>
  <c r="N20" i="14" s="1"/>
  <c r="N21" i="14" s="1"/>
  <c r="N22" i="14" s="1"/>
  <c r="N23" i="14" s="1"/>
  <c r="N24" i="14" s="1"/>
  <c r="N25" i="14" s="1"/>
  <c r="N26" i="14" s="1"/>
  <c r="F15" i="14"/>
  <c r="F34" i="14" s="1"/>
  <c r="V17" i="14"/>
  <c r="V18" i="14" s="1"/>
  <c r="V19" i="14" s="1"/>
  <c r="V20" i="14" s="1"/>
  <c r="V21" i="14" s="1"/>
  <c r="V22" i="14" s="1"/>
  <c r="V23" i="14" s="1"/>
  <c r="V24" i="14" s="1"/>
  <c r="V25" i="14" s="1"/>
  <c r="V26" i="14" s="1"/>
  <c r="V27" i="14" s="1"/>
  <c r="V28" i="14" s="1"/>
  <c r="V29" i="14" s="1"/>
  <c r="V30" i="14" s="1"/>
  <c r="V31" i="14" s="1"/>
  <c r="V32" i="14" s="1"/>
  <c r="Z15" i="14" l="1"/>
  <c r="AG12" i="14"/>
  <c r="AE18" i="14"/>
  <c r="AE19" i="14" s="1"/>
  <c r="AE20" i="14" s="1"/>
  <c r="AE21" i="14" s="1"/>
  <c r="AE22" i="14" s="1"/>
  <c r="AE23" i="14" s="1"/>
  <c r="AE24" i="14" s="1"/>
  <c r="AE25" i="14" s="1"/>
  <c r="AE26" i="14" s="1"/>
  <c r="AE27" i="14" s="1"/>
  <c r="AE28" i="14" s="1"/>
  <c r="AE29" i="14" s="1"/>
  <c r="AE30" i="14" s="1"/>
  <c r="AE31" i="14" s="1"/>
  <c r="AE32" i="14" s="1"/>
  <c r="C43" i="14"/>
  <c r="F43" i="14" s="1"/>
  <c r="C42" i="14"/>
  <c r="F42" i="14" s="1"/>
  <c r="C41" i="14"/>
  <c r="E41" i="14" s="1"/>
  <c r="AG13" i="14" l="1"/>
  <c r="AH13" i="14" s="1"/>
  <c r="AH12" i="14"/>
  <c r="AE33" i="14"/>
  <c r="AC34" i="14" s="1"/>
  <c r="F41" i="14"/>
  <c r="E42" i="14"/>
  <c r="E43" i="14"/>
  <c r="R66" i="14"/>
  <c r="W17" i="14"/>
  <c r="W18" i="14" s="1"/>
  <c r="W19" i="14" s="1"/>
  <c r="W20" i="14" s="1"/>
  <c r="W21" i="14" s="1"/>
  <c r="W22" i="14" s="1"/>
  <c r="W23" i="14" s="1"/>
  <c r="W24" i="14" s="1"/>
  <c r="W25" i="14" s="1"/>
  <c r="W26" i="14" s="1"/>
  <c r="W27" i="14" s="1"/>
  <c r="W28" i="14" s="1"/>
  <c r="W29" i="14" s="1"/>
  <c r="W30" i="14" s="1"/>
  <c r="W31" i="14" s="1"/>
  <c r="W32" i="14" s="1"/>
  <c r="P66" i="14"/>
  <c r="U17" i="14"/>
  <c r="U18" i="14" s="1"/>
  <c r="U19" i="14" s="1"/>
  <c r="U20" i="14" s="1"/>
  <c r="U21" i="14" s="1"/>
  <c r="U22" i="14" s="1"/>
  <c r="U23" i="14" s="1"/>
  <c r="U24" i="14" s="1"/>
  <c r="U25" i="14" s="1"/>
  <c r="U26" i="14" s="1"/>
  <c r="U27" i="14" s="1"/>
  <c r="U28" i="14" s="1"/>
  <c r="U29" i="14" s="1"/>
  <c r="U30" i="14" s="1"/>
  <c r="U31" i="14" s="1"/>
  <c r="U32" i="14" s="1"/>
  <c r="P17" i="14"/>
  <c r="P18" i="14" s="1"/>
  <c r="P19" i="14" s="1"/>
  <c r="P20" i="14" s="1"/>
  <c r="P21" i="14" s="1"/>
  <c r="P22" i="14" s="1"/>
  <c r="P23" i="14" s="1"/>
  <c r="P24" i="14" s="1"/>
  <c r="P25" i="14" s="1"/>
  <c r="P26" i="14" s="1"/>
  <c r="P27" i="14" s="1"/>
  <c r="P28" i="14" s="1"/>
  <c r="P29" i="14" s="1"/>
  <c r="P30" i="14" s="1"/>
  <c r="P31" i="14" s="1"/>
  <c r="P32" i="14" s="1"/>
  <c r="Q17" i="14" l="1"/>
  <c r="Q18" i="14" s="1"/>
  <c r="Q19" i="14" s="1"/>
  <c r="Q20" i="14" s="1"/>
  <c r="Q21" i="14" s="1"/>
  <c r="Q22" i="14" s="1"/>
  <c r="Q23" i="14" s="1"/>
  <c r="Q24" i="14" s="1"/>
  <c r="Q25" i="14" s="1"/>
  <c r="Q26" i="14" s="1"/>
  <c r="Q27" i="14" s="1"/>
  <c r="Q28" i="14" s="1"/>
  <c r="Q29" i="14" s="1"/>
  <c r="Q30" i="14" s="1"/>
  <c r="Q31" i="14" s="1"/>
  <c r="Q32" i="14" s="1"/>
  <c r="T17" i="14"/>
  <c r="T18" i="14" s="1"/>
  <c r="T19" i="14" s="1"/>
  <c r="T20" i="14" s="1"/>
  <c r="T21" i="14" s="1"/>
  <c r="T22" i="14" s="1"/>
  <c r="T23" i="14" s="1"/>
  <c r="T24" i="14" s="1"/>
  <c r="T25" i="14" s="1"/>
  <c r="T26" i="14" s="1"/>
  <c r="T27" i="14" s="1"/>
  <c r="T28" i="14" s="1"/>
  <c r="T29" i="14" s="1"/>
  <c r="T30" i="14" s="1"/>
  <c r="T31" i="14" s="1"/>
  <c r="T32" i="14" s="1"/>
  <c r="S17" i="14"/>
  <c r="S18" i="14" s="1"/>
  <c r="S19" i="14" s="1"/>
  <c r="S20" i="14" s="1"/>
  <c r="S21" i="14" s="1"/>
  <c r="S22" i="14" s="1"/>
  <c r="S23" i="14" s="1"/>
  <c r="S24" i="14" s="1"/>
  <c r="S25" i="14" s="1"/>
  <c r="S26" i="14" s="1"/>
  <c r="S27" i="14" s="1"/>
  <c r="S28" i="14" s="1"/>
  <c r="S29" i="14" s="1"/>
  <c r="S30" i="14" s="1"/>
  <c r="S31" i="14" s="1"/>
  <c r="S32" i="14" s="1"/>
  <c r="O17" i="14"/>
  <c r="O18" i="14" s="1"/>
  <c r="O19" i="14" s="1"/>
  <c r="O20" i="14" s="1"/>
  <c r="O21" i="14" s="1"/>
  <c r="O22" i="14" s="1"/>
  <c r="O23" i="14" s="1"/>
  <c r="O24" i="14" s="1"/>
  <c r="O25" i="14" s="1"/>
  <c r="O26" i="14" s="1"/>
  <c r="O27" i="14" s="1"/>
  <c r="O28" i="14" s="1"/>
  <c r="O29" i="14" s="1"/>
  <c r="O30" i="14" s="1"/>
  <c r="O31" i="14" s="1"/>
  <c r="O32" i="14" s="1"/>
  <c r="N27" i="14"/>
  <c r="N28" i="14" s="1"/>
  <c r="N29" i="14" s="1"/>
  <c r="N30" i="14" s="1"/>
  <c r="N31" i="14" s="1"/>
  <c r="N32" i="14" s="1"/>
  <c r="M17" i="14"/>
  <c r="M18" i="14" l="1"/>
  <c r="Z17" i="14"/>
  <c r="M19" i="14" l="1"/>
  <c r="Z18" i="14"/>
  <c r="E34" i="14"/>
  <c r="M20" i="14" l="1"/>
  <c r="Z19" i="14"/>
  <c r="D34" i="14"/>
  <c r="Q33" i="14"/>
  <c r="W33" i="14"/>
  <c r="M21" i="14" l="1"/>
  <c r="Z20" i="14"/>
  <c r="P33" i="14"/>
  <c r="I33" i="14"/>
  <c r="L33" i="14"/>
  <c r="Z21" i="14" l="1"/>
  <c r="M22" i="14"/>
  <c r="N56" i="14"/>
  <c r="P56" i="14" s="1"/>
  <c r="P39" i="14"/>
  <c r="P38" i="14"/>
  <c r="X33" i="14"/>
  <c r="V33" i="14"/>
  <c r="U33" i="14"/>
  <c r="T33" i="14"/>
  <c r="S33" i="14"/>
  <c r="R33" i="14"/>
  <c r="O33" i="14"/>
  <c r="N33" i="14"/>
  <c r="K33" i="14"/>
  <c r="J33" i="14"/>
  <c r="H33" i="14"/>
  <c r="G33" i="14"/>
  <c r="M23" i="14" l="1"/>
  <c r="Z22" i="14"/>
  <c r="P68" i="14"/>
  <c r="R68" i="14"/>
  <c r="X34" i="14"/>
  <c r="O42" i="14"/>
  <c r="Q42" i="14" s="1"/>
  <c r="L34" i="14"/>
  <c r="M24" i="14" l="1"/>
  <c r="Z23" i="14"/>
  <c r="W49" i="14"/>
  <c r="Y42" i="14"/>
  <c r="M25" i="14" l="1"/>
  <c r="Z24" i="14"/>
  <c r="Y49" i="14"/>
  <c r="M26" i="14" l="1"/>
  <c r="Z25" i="14"/>
  <c r="M27" i="14" l="1"/>
  <c r="Z26" i="14"/>
  <c r="M28" i="14" l="1"/>
  <c r="Z27" i="14"/>
  <c r="M29" i="14" l="1"/>
  <c r="Z28" i="14"/>
  <c r="M30" i="14" l="1"/>
  <c r="Z29" i="14"/>
  <c r="M31" i="14" l="1"/>
  <c r="Z30" i="14"/>
  <c r="M32" i="14" l="1"/>
  <c r="Z31" i="14"/>
  <c r="Z32" i="14" l="1"/>
  <c r="M33" i="14"/>
  <c r="R34" i="14" l="1"/>
  <c r="W50" i="14" s="1"/>
  <c r="R67" i="14"/>
  <c r="O43" i="14"/>
  <c r="Q43" i="14" s="1"/>
  <c r="P67" i="14"/>
  <c r="T38" i="14"/>
  <c r="W52" i="14"/>
  <c r="Y52" i="14" l="1"/>
  <c r="P69" i="14" s="1"/>
  <c r="W53" i="14"/>
  <c r="Y53" i="14" s="1"/>
  <c r="Q70" i="14" s="1"/>
  <c r="Y43" i="14"/>
  <c r="Y45" i="14" s="1"/>
  <c r="Y46" i="14" s="1"/>
  <c r="Y50" i="14"/>
  <c r="W51" i="14"/>
  <c r="Q71" i="14" l="1"/>
  <c r="N59" i="14"/>
  <c r="Y51" i="14"/>
  <c r="R69" i="14" s="1"/>
</calcChain>
</file>

<file path=xl/sharedStrings.xml><?xml version="1.0" encoding="utf-8"?>
<sst xmlns="http://schemas.openxmlformats.org/spreadsheetml/2006/main" count="154" uniqueCount="129">
  <si>
    <t xml:space="preserve">Circulation </t>
  </si>
  <si>
    <t xml:space="preserve">M&amp;E </t>
  </si>
  <si>
    <t xml:space="preserve">NFA </t>
  </si>
  <si>
    <t>Level</t>
  </si>
  <si>
    <t>B1</t>
  </si>
  <si>
    <t>SQ.FT</t>
  </si>
  <si>
    <t xml:space="preserve">SUB TOTAL </t>
  </si>
  <si>
    <t>PODIUM</t>
  </si>
  <si>
    <t>REMARKS</t>
  </si>
  <si>
    <t>DATE</t>
  </si>
  <si>
    <t>SCHEME BASED ON</t>
  </si>
  <si>
    <t>BLOCK B</t>
  </si>
  <si>
    <t>BLOCK A</t>
  </si>
  <si>
    <t xml:space="preserve">UPPER LEVEL </t>
  </si>
  <si>
    <t>Lift</t>
  </si>
  <si>
    <t>Stair</t>
  </si>
  <si>
    <t>Typical Floors</t>
  </si>
  <si>
    <t>Facilities</t>
  </si>
  <si>
    <t>PLOT 1</t>
  </si>
  <si>
    <t>RETAIL</t>
  </si>
  <si>
    <t>SQ.M</t>
  </si>
  <si>
    <t>PLOT 1 - DEVELOPMENT SUMMARY</t>
  </si>
  <si>
    <t>STUDIO APARTMENT</t>
  </si>
  <si>
    <t>PARKING</t>
  </si>
  <si>
    <t>M/C 
Bays</t>
  </si>
  <si>
    <t>Car 
Bays</t>
  </si>
  <si>
    <t>SITE AREA</t>
  </si>
  <si>
    <t>Street Parking on Grd</t>
  </si>
  <si>
    <t>Multi-Storey Carpark</t>
  </si>
  <si>
    <t>Apt. Podium Level 6</t>
  </si>
  <si>
    <t>Basement Carpark</t>
  </si>
  <si>
    <t>PLOT RATIO</t>
  </si>
  <si>
    <t>ACRES /</t>
  </si>
  <si>
    <t>SQ.M /</t>
  </si>
  <si>
    <t>No. of Parking</t>
  </si>
  <si>
    <t>NO. OF CAR PARKING</t>
  </si>
  <si>
    <t>NO. OF MOTORCYCLE PARKING</t>
  </si>
  <si>
    <t>UNITS</t>
  </si>
  <si>
    <t xml:space="preserve">5 ADDITIONAL OKU CAR BAYS REQUIRED </t>
  </si>
  <si>
    <t>STUDIO APARTMENTS</t>
  </si>
  <si>
    <t>REQUIRED NO. OF PARKING BAYS*</t>
  </si>
  <si>
    <t>TOTAL (excl. Carpark, Lift &amp; Stair)</t>
  </si>
  <si>
    <t>CALCULATIONS OF PARKING REQUIREMENTS (CAR AND MOTORCYCLE)</t>
  </si>
  <si>
    <t>RETAIL  (excl. Lift &amp; Stair)</t>
  </si>
  <si>
    <t>All numbers above are calculated based on SQ.M.</t>
  </si>
  <si>
    <t>For SQ.FT, multiply by 10.7639.</t>
  </si>
  <si>
    <t>*Retail and Studio Apartment parking bays calculated based on NFA divided by 500 sq ft</t>
  </si>
  <si>
    <t xml:space="preserve"> </t>
  </si>
  <si>
    <t>M&amp;E &amp; BOH</t>
  </si>
  <si>
    <t>STUDIO APARTMENTS BLOCK A &amp; B (excl. Lift &amp; Stair)</t>
  </si>
  <si>
    <t>BATU KAWAN MIXED DEVELOPMENT - DEVELOPMENT DATA (CPG)</t>
  </si>
  <si>
    <t>EFFICIENCY [NFA/GFA INCLUDING CORE &amp; SERVICES]</t>
  </si>
  <si>
    <t>GFA</t>
  </si>
  <si>
    <t>Carpark area</t>
  </si>
  <si>
    <t>GFA/ Land area =</t>
  </si>
  <si>
    <t>OVERALL DEVELOPMENT AREA (INCLUDING LIFTS, STAIRS &amp; CARPARK)</t>
  </si>
  <si>
    <t>TOTAL GFA (EXCLUDING CARPARKS, LIFTS AND STAIRS)- RETAIL &amp; S.APRTMENTS</t>
  </si>
  <si>
    <t>OVERALL DEVELOPMENT AREA (INCLUDING LIFTS AND STAIRS) FOR RETAIL &amp; STUDIO APARTMENTS</t>
  </si>
  <si>
    <t>EFFICIENCY [NFA/GFA INCLUDING CORE &amp; SERVICES + CARPARK]</t>
  </si>
  <si>
    <t>NOTE: The Plot Ratio is calculated based on the total GFA (excluding carparks, lifts and stairs) divided by the site area.</t>
  </si>
  <si>
    <t>Studio Apartment Efficency</t>
  </si>
  <si>
    <t>Plot 1 Efficiency (Overall)</t>
  </si>
  <si>
    <t xml:space="preserve">Studio Apartment Typical Floor Plan Efficiency: </t>
  </si>
  <si>
    <t>With Lift and Stair case</t>
  </si>
  <si>
    <t>Without lift and staircase</t>
  </si>
  <si>
    <t>Retail Efficiency</t>
  </si>
  <si>
    <t>g</t>
  </si>
  <si>
    <t>efficiency</t>
  </si>
  <si>
    <t>circulation</t>
  </si>
  <si>
    <t>L1</t>
  </si>
  <si>
    <t>L2</t>
  </si>
  <si>
    <t>L3</t>
  </si>
  <si>
    <t>L5</t>
  </si>
  <si>
    <t>L4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</si>
  <si>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</si>
  <si>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</si>
  <si>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</si>
  <si>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</si>
  <si>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</si>
  <si>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</si>
  <si>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</si>
  <si>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</si>
  <si>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</si>
  <si>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</si>
  <si>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</si>
  <si>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</si>
  <si>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</si>
  <si>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</si>
  <si>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</si>
  <si>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</si>
  <si>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</si>
  <si>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</si>
  <si>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</si>
  <si>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CFA</t>
  </si>
  <si>
    <t>GROSS FLOOR AREA</t>
  </si>
  <si>
    <t>Item</t>
  </si>
  <si>
    <t>Description</t>
  </si>
  <si>
    <t>CARPARK</t>
  </si>
  <si>
    <t>STUDIO APARTMENT (2 TOWERS)</t>
  </si>
  <si>
    <t>(m2)</t>
  </si>
  <si>
    <t>Basement</t>
  </si>
  <si>
    <t>Level 1_Retail</t>
  </si>
  <si>
    <t>Level 2_Retail</t>
  </si>
  <si>
    <t>Level 3_Retail</t>
  </si>
  <si>
    <t>Level 4-MSCP</t>
  </si>
  <si>
    <t>Level 5_MSCP</t>
  </si>
  <si>
    <t>Level 6_MSCP</t>
  </si>
  <si>
    <t xml:space="preserve">Level 7_Studio Apartment @ Podium </t>
  </si>
  <si>
    <t>Level 7_Facilities</t>
  </si>
  <si>
    <t xml:space="preserve">Level 7_ Podium </t>
  </si>
  <si>
    <t>Level 8_Studio Apartment</t>
  </si>
  <si>
    <t>Level 9_Studio Apartment</t>
  </si>
  <si>
    <t>Level 10_Studio Apartment</t>
  </si>
  <si>
    <t>Level 11_Studio Apartment</t>
  </si>
  <si>
    <t>Level 12_Studio Apartment</t>
  </si>
  <si>
    <t>Level 13_Studio Apartment</t>
  </si>
  <si>
    <t>Level 14_Studio Apartment</t>
  </si>
  <si>
    <t>Level 15_Studio Apartment</t>
  </si>
  <si>
    <t>Level 16_Studio Apartment</t>
  </si>
  <si>
    <t>Level 17_Studio Apartment</t>
  </si>
  <si>
    <t>Level 18_Studio Apartment</t>
  </si>
  <si>
    <t>Level 19_Studio Apartment</t>
  </si>
  <si>
    <t>Level 20_Studio Apartment</t>
  </si>
  <si>
    <t>Level 21_Studio Apartment</t>
  </si>
  <si>
    <t>Level 22_Studio Apartment</t>
  </si>
  <si>
    <t>Level 23_Studio Apartment</t>
  </si>
  <si>
    <t>Level 24_Studio Apartment</t>
  </si>
  <si>
    <t>TOTAL</t>
  </si>
  <si>
    <t>CPG DWGS (03/11/2015)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</si>
</sst>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[$-14409]dd/mm/yyyy;@"/>
    <numFmt numFmtId="166" formatCode="#,##0.0"/>
    <numFmt numFmtId="167" formatCode="#,##0.000"/>
    <numFmt numFmtId="168" formatCode="#,##0.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2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3">
    <xf numFmtId="0" fontId="0" fillId="0" borderId="0" xfId="0"/>
    <xf numFmtId="0" fontId="5" fillId="0" borderId="0" xfId="0" applyFont="1"/>
    <xf numFmtId="3" fontId="0" fillId="0" borderId="0" xfId="0" applyNumberFormat="1"/>
    <xf numFmtId="3" fontId="2" fillId="0" borderId="0" xfId="0" applyNumberFormat="1" applyFont="1"/>
    <xf numFmtId="3" fontId="0" fillId="0" borderId="0" xfId="0" applyNumberForma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 applyBorder="1" applyAlignment="1"/>
    <xf numFmtId="3" fontId="2" fillId="0" borderId="0" xfId="0" applyNumberFormat="1" applyFon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9" fillId="4" borderId="3" xfId="0" applyNumberFormat="1" applyFont="1" applyFill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4" borderId="1" xfId="0" applyNumberFormat="1" applyFon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3" fontId="0" fillId="0" borderId="12" xfId="0" applyNumberFormat="1" applyFill="1" applyBorder="1" applyAlignment="1">
      <alignment horizontal="center"/>
    </xf>
    <xf numFmtId="3" fontId="9" fillId="4" borderId="12" xfId="0" applyNumberFormat="1" applyFon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0" borderId="0" xfId="0" applyNumberFormat="1" applyFill="1"/>
    <xf numFmtId="3" fontId="0" fillId="3" borderId="2" xfId="0" applyNumberForma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3" fontId="8" fillId="3" borderId="7" xfId="0" applyNumberFormat="1" applyFont="1" applyFill="1" applyBorder="1" applyAlignment="1">
      <alignment horizontal="center"/>
    </xf>
    <xf numFmtId="3" fontId="0" fillId="2" borderId="7" xfId="0" applyNumberFormat="1" applyFont="1" applyFill="1" applyBorder="1" applyAlignment="1">
      <alignment horizontal="center"/>
    </xf>
    <xf numFmtId="3" fontId="9" fillId="4" borderId="7" xfId="0" applyNumberFormat="1" applyFont="1" applyFill="1" applyBorder="1" applyAlignment="1">
      <alignment horizontal="center"/>
    </xf>
    <xf numFmtId="3" fontId="0" fillId="0" borderId="17" xfId="0" applyNumberFormat="1" applyFill="1" applyBorder="1" applyAlignment="1">
      <alignment horizontal="center"/>
    </xf>
    <xf numFmtId="3" fontId="8" fillId="3" borderId="5" xfId="0" applyNumberFormat="1" applyFont="1" applyFill="1" applyBorder="1" applyAlignment="1">
      <alignment horizontal="center"/>
    </xf>
    <xf numFmtId="3" fontId="9" fillId="4" borderId="17" xfId="0" applyNumberFormat="1" applyFont="1" applyFill="1" applyBorder="1" applyAlignment="1">
      <alignment horizontal="center"/>
    </xf>
    <xf numFmtId="3" fontId="8" fillId="3" borderId="16" xfId="0" applyNumberFormat="1" applyFont="1" applyFill="1" applyBorder="1" applyAlignment="1">
      <alignment horizontal="center"/>
    </xf>
    <xf numFmtId="3" fontId="8" fillId="3" borderId="6" xfId="0" applyNumberFormat="1" applyFont="1" applyFill="1" applyBorder="1" applyAlignment="1">
      <alignment horizontal="center"/>
    </xf>
    <xf numFmtId="3" fontId="8" fillId="3" borderId="17" xfId="0" applyNumberFormat="1" applyFont="1" applyFill="1" applyBorder="1" applyAlignment="1">
      <alignment horizontal="center"/>
    </xf>
    <xf numFmtId="3" fontId="1" fillId="3" borderId="10" xfId="1" applyNumberFormat="1" applyFont="1" applyFill="1" applyBorder="1" applyAlignment="1">
      <alignment horizontal="center"/>
    </xf>
    <xf numFmtId="3" fontId="11" fillId="4" borderId="15" xfId="1" applyNumberFormat="1" applyFont="1" applyFill="1" applyBorder="1" applyAlignment="1"/>
    <xf numFmtId="3" fontId="0" fillId="0" borderId="0" xfId="0" applyNumberFormat="1" applyBorder="1"/>
    <xf numFmtId="3" fontId="5" fillId="0" borderId="0" xfId="0" applyNumberFormat="1" applyFont="1"/>
    <xf numFmtId="3" fontId="4" fillId="0" borderId="0" xfId="0" applyNumberFormat="1" applyFont="1"/>
    <xf numFmtId="3" fontId="10" fillId="0" borderId="0" xfId="0" applyNumberFormat="1" applyFont="1" applyBorder="1"/>
    <xf numFmtId="3" fontId="10" fillId="0" borderId="0" xfId="0" applyNumberFormat="1" applyFont="1"/>
    <xf numFmtId="3" fontId="4" fillId="0" borderId="0" xfId="1" applyNumberFormat="1" applyFont="1" applyAlignment="1"/>
    <xf numFmtId="3" fontId="0" fillId="0" borderId="0" xfId="0" applyNumberFormat="1" applyFont="1"/>
    <xf numFmtId="3" fontId="3" fillId="0" borderId="0" xfId="0" applyNumberFormat="1" applyFont="1" applyAlignment="1"/>
    <xf numFmtId="3" fontId="3" fillId="0" borderId="0" xfId="1" applyNumberFormat="1" applyFont="1" applyAlignment="1"/>
    <xf numFmtId="3" fontId="3" fillId="0" borderId="0" xfId="1" applyNumberFormat="1" applyFont="1"/>
    <xf numFmtId="3" fontId="7" fillId="0" borderId="9" xfId="0" applyNumberFormat="1" applyFont="1" applyBorder="1" applyAlignment="1"/>
    <xf numFmtId="3" fontId="7" fillId="0" borderId="8" xfId="0" applyNumberFormat="1" applyFont="1" applyBorder="1" applyAlignment="1"/>
    <xf numFmtId="3" fontId="7" fillId="0" borderId="11" xfId="1" applyNumberFormat="1" applyFont="1" applyBorder="1" applyAlignment="1"/>
    <xf numFmtId="3" fontId="7" fillId="0" borderId="19" xfId="1" applyNumberFormat="1" applyFont="1" applyBorder="1"/>
    <xf numFmtId="3" fontId="12" fillId="0" borderId="0" xfId="0" applyNumberFormat="1" applyFont="1" applyBorder="1"/>
    <xf numFmtId="3" fontId="2" fillId="0" borderId="0" xfId="0" applyNumberFormat="1" applyFont="1" applyBorder="1"/>
    <xf numFmtId="3" fontId="0" fillId="4" borderId="2" xfId="0" applyNumberFormat="1" applyFont="1" applyFill="1" applyBorder="1" applyAlignment="1">
      <alignment horizontal="center"/>
    </xf>
    <xf numFmtId="3" fontId="0" fillId="4" borderId="7" xfId="0" applyNumberFormat="1" applyFont="1" applyFill="1" applyBorder="1" applyAlignment="1">
      <alignment horizontal="center"/>
    </xf>
    <xf numFmtId="3" fontId="0" fillId="4" borderId="17" xfId="0" applyNumberFormat="1" applyFont="1" applyFill="1" applyBorder="1" applyAlignment="1">
      <alignment horizontal="center"/>
    </xf>
    <xf numFmtId="3" fontId="0" fillId="4" borderId="0" xfId="0" applyNumberFormat="1" applyFont="1" applyFill="1" applyBorder="1" applyAlignment="1">
      <alignment horizontal="center"/>
    </xf>
    <xf numFmtId="3" fontId="10" fillId="0" borderId="0" xfId="0" applyNumberFormat="1" applyFont="1" applyBorder="1" applyAlignment="1">
      <alignment horizontal="right"/>
    </xf>
    <xf numFmtId="166" fontId="0" fillId="0" borderId="0" xfId="0" applyNumberFormat="1"/>
    <xf numFmtId="3" fontId="8" fillId="0" borderId="7" xfId="0" applyNumberFormat="1" applyFont="1" applyFill="1" applyBorder="1" applyAlignment="1">
      <alignment horizontal="center"/>
    </xf>
    <xf numFmtId="3" fontId="0" fillId="4" borderId="14" xfId="0" applyNumberFormat="1" applyFont="1" applyFill="1" applyBorder="1" applyAlignment="1">
      <alignment horizontal="center"/>
    </xf>
    <xf numFmtId="3" fontId="0" fillId="4" borderId="18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 wrapText="1"/>
    </xf>
    <xf numFmtId="3" fontId="2" fillId="2" borderId="4" xfId="0" applyNumberFormat="1" applyFont="1" applyFill="1" applyBorder="1" applyAlignment="1">
      <alignment horizontal="center" wrapText="1"/>
    </xf>
    <xf numFmtId="3" fontId="0" fillId="0" borderId="6" xfId="0" applyNumberFormat="1" applyFill="1" applyBorder="1" applyAlignment="1">
      <alignment horizontal="center" vertical="center"/>
    </xf>
    <xf numFmtId="3" fontId="0" fillId="4" borderId="18" xfId="0" applyNumberFormat="1" applyFill="1" applyBorder="1" applyAlignment="1">
      <alignment horizontal="center"/>
    </xf>
    <xf numFmtId="3" fontId="0" fillId="4" borderId="12" xfId="0" applyNumberFormat="1" applyFill="1" applyBorder="1" applyAlignment="1">
      <alignment horizontal="center"/>
    </xf>
    <xf numFmtId="3" fontId="1" fillId="4" borderId="13" xfId="1" applyNumberFormat="1" applyFont="1" applyFill="1" applyBorder="1" applyAlignment="1">
      <alignment horizontal="center"/>
    </xf>
    <xf numFmtId="3" fontId="4" fillId="0" borderId="0" xfId="0" applyNumberFormat="1" applyFont="1" applyBorder="1"/>
    <xf numFmtId="3" fontId="13" fillId="0" borderId="0" xfId="0" applyNumberFormat="1" applyFont="1" applyBorder="1"/>
    <xf numFmtId="3" fontId="14" fillId="0" borderId="0" xfId="0" applyNumberFormat="1" applyFont="1"/>
    <xf numFmtId="3" fontId="15" fillId="0" borderId="0" xfId="0" applyNumberFormat="1" applyFont="1" applyAlignment="1">
      <alignment horizontal="left"/>
    </xf>
    <xf numFmtId="166" fontId="6" fillId="0" borderId="0" xfId="0" applyNumberFormat="1" applyFont="1"/>
    <xf numFmtId="3" fontId="6" fillId="0" borderId="0" xfId="0" applyNumberFormat="1" applyFont="1"/>
    <xf numFmtId="3" fontId="0" fillId="0" borderId="0" xfId="0" applyNumberFormat="1" applyFont="1" applyAlignment="1">
      <alignment horizontal="right"/>
    </xf>
    <xf numFmtId="3" fontId="8" fillId="4" borderId="13" xfId="1" applyNumberFormat="1" applyFont="1" applyFill="1" applyBorder="1" applyAlignment="1">
      <alignment horizontal="center"/>
    </xf>
    <xf numFmtId="3" fontId="5" fillId="0" borderId="0" xfId="0" applyNumberFormat="1" applyFont="1" applyAlignment="1"/>
    <xf numFmtId="3" fontId="3" fillId="0" borderId="20" xfId="0" applyNumberFormat="1" applyFont="1" applyBorder="1" applyAlignment="1"/>
    <xf numFmtId="3" fontId="3" fillId="0" borderId="0" xfId="0" applyNumberFormat="1" applyFont="1" applyAlignment="1">
      <alignment horizontal="right"/>
    </xf>
    <xf numFmtId="3" fontId="16" fillId="0" borderId="0" xfId="0" applyNumberFormat="1" applyFont="1" applyAlignment="1"/>
    <xf numFmtId="3" fontId="4" fillId="0" borderId="0" xfId="0" applyNumberFormat="1" applyFont="1" applyAlignment="1"/>
    <xf numFmtId="3" fontId="3" fillId="0" borderId="0" xfId="0" applyNumberFormat="1" applyFont="1" applyAlignment="1">
      <alignment vertical="top"/>
    </xf>
    <xf numFmtId="3" fontId="0" fillId="0" borderId="0" xfId="0" applyNumberFormat="1" applyFill="1" applyBorder="1"/>
    <xf numFmtId="3" fontId="8" fillId="3" borderId="26" xfId="0" applyNumberFormat="1" applyFon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7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8" fillId="3" borderId="12" xfId="0" applyNumberFormat="1" applyFont="1" applyFill="1" applyBorder="1" applyAlignment="1">
      <alignment horizontal="center"/>
    </xf>
    <xf numFmtId="3" fontId="6" fillId="0" borderId="0" xfId="0" applyNumberFormat="1" applyFont="1" applyAlignment="1">
      <alignment horizontal="right"/>
    </xf>
    <xf numFmtId="3" fontId="2" fillId="3" borderId="21" xfId="1" applyNumberFormat="1" applyFont="1" applyFill="1" applyBorder="1" applyAlignment="1"/>
    <xf numFmtId="3" fontId="2" fillId="3" borderId="15" xfId="1" applyNumberFormat="1" applyFont="1" applyFill="1" applyBorder="1" applyAlignment="1"/>
    <xf numFmtId="3" fontId="0" fillId="3" borderId="14" xfId="0" applyNumberFormat="1" applyFill="1" applyBorder="1" applyAlignment="1">
      <alignment horizontal="center"/>
    </xf>
    <xf numFmtId="0" fontId="0" fillId="0" borderId="0" xfId="0"/>
    <xf numFmtId="0" fontId="0" fillId="0" borderId="0" xfId="0" applyAlignment="1"/>
    <xf numFmtId="3" fontId="17" fillId="0" borderId="0" xfId="0" applyNumberFormat="1" applyFont="1" applyBorder="1"/>
    <xf numFmtId="3" fontId="18" fillId="0" borderId="0" xfId="1" applyNumberFormat="1" applyFont="1" applyAlignment="1"/>
    <xf numFmtId="3" fontId="18" fillId="0" borderId="0" xfId="0" applyNumberFormat="1" applyFont="1"/>
    <xf numFmtId="3" fontId="19" fillId="0" borderId="0" xfId="0" applyNumberFormat="1" applyFont="1"/>
    <xf numFmtId="3" fontId="17" fillId="0" borderId="0" xfId="1" applyNumberFormat="1" applyFont="1" applyAlignment="1"/>
    <xf numFmtId="3" fontId="17" fillId="0" borderId="0" xfId="0" applyNumberFormat="1" applyFont="1"/>
    <xf numFmtId="3" fontId="8" fillId="3" borderId="27" xfId="0" applyNumberFormat="1" applyFont="1" applyFill="1" applyBorder="1" applyAlignment="1">
      <alignment horizontal="center"/>
    </xf>
    <xf numFmtId="3" fontId="7" fillId="0" borderId="8" xfId="1" applyNumberFormat="1" applyFont="1" applyBorder="1" applyAlignment="1"/>
    <xf numFmtId="3" fontId="0" fillId="0" borderId="0" xfId="0" applyNumberFormat="1" applyAlignment="1">
      <alignment horizontal="left" vertical="top"/>
    </xf>
    <xf numFmtId="167" fontId="20" fillId="0" borderId="0" xfId="0" applyNumberFormat="1" applyFont="1" applyBorder="1"/>
    <xf numFmtId="3" fontId="0" fillId="0" borderId="0" xfId="0" quotePrefix="1" applyNumberFormat="1"/>
    <xf numFmtId="3" fontId="0" fillId="0" borderId="6" xfId="0" applyNumberFormat="1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3" fontId="0" fillId="0" borderId="7" xfId="0" applyNumberFormat="1" applyFill="1" applyBorder="1" applyAlignment="1">
      <alignment horizontal="center" vertical="center" textRotation="90"/>
    </xf>
    <xf numFmtId="3" fontId="0" fillId="0" borderId="24" xfId="0" applyNumberFormat="1" applyBorder="1" applyAlignment="1">
      <alignment horizontal="center"/>
    </xf>
    <xf numFmtId="3" fontId="9" fillId="4" borderId="32" xfId="0" applyNumberFormat="1" applyFont="1" applyFill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0" fillId="4" borderId="33" xfId="0" applyNumberFormat="1" applyFill="1" applyBorder="1" applyAlignment="1">
      <alignment horizontal="center"/>
    </xf>
    <xf numFmtId="3" fontId="0" fillId="4" borderId="35" xfId="0" applyNumberFormat="1" applyFill="1" applyBorder="1" applyAlignment="1">
      <alignment horizontal="center"/>
    </xf>
    <xf numFmtId="3" fontId="0" fillId="4" borderId="37" xfId="0" applyNumberFormat="1" applyFill="1" applyBorder="1" applyAlignment="1">
      <alignment horizontal="center"/>
    </xf>
    <xf numFmtId="3" fontId="0" fillId="4" borderId="27" xfId="0" applyNumberFormat="1" applyFont="1" applyFill="1" applyBorder="1" applyAlignment="1">
      <alignment horizontal="center"/>
    </xf>
    <xf numFmtId="3" fontId="9" fillId="4" borderId="27" xfId="0" applyNumberFormat="1" applyFont="1" applyFill="1" applyBorder="1" applyAlignment="1">
      <alignment horizontal="center"/>
    </xf>
    <xf numFmtId="3" fontId="2" fillId="4" borderId="42" xfId="1" applyNumberFormat="1" applyFont="1" applyFill="1" applyBorder="1" applyAlignment="1"/>
    <xf numFmtId="3" fontId="0" fillId="3" borderId="43" xfId="0" applyNumberFormat="1" applyFill="1" applyBorder="1" applyAlignment="1">
      <alignment horizontal="center"/>
    </xf>
    <xf numFmtId="3" fontId="0" fillId="3" borderId="44" xfId="0" applyNumberFormat="1" applyFill="1" applyBorder="1" applyAlignment="1">
      <alignment horizontal="center"/>
    </xf>
    <xf numFmtId="3" fontId="0" fillId="3" borderId="34" xfId="0" applyNumberFormat="1" applyFill="1" applyBorder="1" applyAlignment="1">
      <alignment horizontal="center"/>
    </xf>
    <xf numFmtId="3" fontId="0" fillId="3" borderId="35" xfId="0" applyNumberFormat="1" applyFill="1" applyBorder="1" applyAlignment="1">
      <alignment horizontal="center"/>
    </xf>
    <xf numFmtId="3" fontId="0" fillId="3" borderId="39" xfId="0" applyNumberFormat="1" applyFill="1" applyBorder="1" applyAlignment="1">
      <alignment horizontal="center"/>
    </xf>
    <xf numFmtId="3" fontId="0" fillId="3" borderId="33" xfId="0" applyNumberFormat="1" applyFill="1" applyBorder="1" applyAlignment="1">
      <alignment horizontal="center"/>
    </xf>
    <xf numFmtId="3" fontId="8" fillId="3" borderId="34" xfId="0" applyNumberFormat="1" applyFont="1" applyFill="1" applyBorder="1" applyAlignment="1">
      <alignment horizontal="center"/>
    </xf>
    <xf numFmtId="3" fontId="8" fillId="3" borderId="36" xfId="0" applyNumberFormat="1" applyFont="1" applyFill="1" applyBorder="1" applyAlignment="1">
      <alignment horizontal="center"/>
    </xf>
    <xf numFmtId="3" fontId="1" fillId="3" borderId="45" xfId="1" applyNumberFormat="1" applyFont="1" applyFill="1" applyBorder="1" applyAlignment="1">
      <alignment horizontal="center"/>
    </xf>
    <xf numFmtId="3" fontId="2" fillId="3" borderId="23" xfId="1" applyNumberFormat="1" applyFont="1" applyFill="1" applyBorder="1" applyAlignment="1"/>
    <xf numFmtId="3" fontId="0" fillId="2" borderId="14" xfId="0" applyNumberFormat="1" applyFont="1" applyFill="1" applyBorder="1" applyAlignment="1">
      <alignment horizontal="center"/>
    </xf>
    <xf numFmtId="3" fontId="6" fillId="0" borderId="0" xfId="0" applyNumberFormat="1" applyFont="1" applyBorder="1"/>
    <xf numFmtId="3" fontId="0" fillId="2" borderId="17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 wrapText="1"/>
    </xf>
    <xf numFmtId="3" fontId="0" fillId="2" borderId="26" xfId="0" applyNumberFormat="1" applyFont="1" applyFill="1" applyBorder="1" applyAlignment="1">
      <alignment horizontal="center"/>
    </xf>
    <xf numFmtId="3" fontId="2" fillId="2" borderId="2" xfId="1" applyNumberFormat="1" applyFont="1" applyFill="1" applyBorder="1" applyAlignment="1"/>
    <xf numFmtId="3" fontId="2" fillId="2" borderId="18" xfId="1" applyNumberFormat="1" applyFont="1" applyFill="1" applyBorder="1" applyAlignment="1"/>
    <xf numFmtId="3" fontId="2" fillId="2" borderId="46" xfId="1" applyNumberFormat="1" applyFont="1" applyFill="1" applyBorder="1" applyAlignment="1">
      <alignment horizontal="center"/>
    </xf>
    <xf numFmtId="3" fontId="2" fillId="2" borderId="22" xfId="1" applyNumberFormat="1" applyFont="1" applyFill="1" applyBorder="1" applyAlignment="1">
      <alignment horizontal="center"/>
    </xf>
    <xf numFmtId="3" fontId="2" fillId="3" borderId="22" xfId="1" applyNumberFormat="1" applyFont="1" applyFill="1" applyBorder="1" applyAlignment="1"/>
    <xf numFmtId="3" fontId="1" fillId="3" borderId="13" xfId="1" applyNumberFormat="1" applyFont="1" applyFill="1" applyBorder="1" applyAlignment="1">
      <alignment horizontal="center"/>
    </xf>
    <xf numFmtId="0" fontId="0" fillId="0" borderId="0" xfId="0" applyNumberFormat="1"/>
    <xf numFmtId="3" fontId="6" fillId="5" borderId="9" xfId="0" applyNumberFormat="1" applyFont="1" applyFill="1" applyBorder="1" applyAlignment="1"/>
    <xf numFmtId="3" fontId="7" fillId="5" borderId="8" xfId="0" applyNumberFormat="1" applyFont="1" applyFill="1" applyBorder="1" applyAlignment="1"/>
    <xf numFmtId="3" fontId="7" fillId="5" borderId="11" xfId="1" applyNumberFormat="1" applyFont="1" applyFill="1" applyBorder="1" applyAlignment="1"/>
    <xf numFmtId="3" fontId="7" fillId="5" borderId="8" xfId="1" applyNumberFormat="1" applyFont="1" applyFill="1" applyBorder="1" applyAlignment="1"/>
    <xf numFmtId="3" fontId="7" fillId="5" borderId="19" xfId="1" applyNumberFormat="1" applyFont="1" applyFill="1" applyBorder="1"/>
    <xf numFmtId="3" fontId="2" fillId="0" borderId="0" xfId="0" applyNumberFormat="1" applyFont="1" applyBorder="1" applyAlignment="1">
      <alignment horizontal="center"/>
    </xf>
    <xf numFmtId="3" fontId="3" fillId="0" borderId="0" xfId="0" applyNumberFormat="1" applyFont="1"/>
    <xf numFmtId="3" fontId="22" fillId="0" borderId="0" xfId="0" applyNumberFormat="1" applyFont="1" applyBorder="1" applyAlignment="1">
      <alignment horizontal="center"/>
    </xf>
    <xf numFmtId="10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2" fillId="0" borderId="1" xfId="0" applyFont="1" applyBorder="1"/>
    <xf numFmtId="4" fontId="2" fillId="0" borderId="1" xfId="0" applyNumberFormat="1" applyFont="1" applyBorder="1"/>
    <xf numFmtId="3" fontId="7" fillId="5" borderId="9" xfId="0" applyNumberFormat="1" applyFont="1" applyFill="1" applyBorder="1" applyAlignment="1"/>
    <xf numFmtId="3" fontId="23" fillId="5" borderId="19" xfId="1" applyNumberFormat="1" applyFont="1" applyFill="1" applyBorder="1"/>
    <xf numFmtId="0" fontId="2" fillId="0" borderId="0" xfId="0" applyFont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8" fontId="24" fillId="0" borderId="0" xfId="0" applyNumberFormat="1" applyFont="1"/>
    <xf numFmtId="3" fontId="0" fillId="7" borderId="16" xfId="0" applyNumberFormat="1" applyFont="1" applyFill="1" applyBorder="1" applyAlignment="1">
      <alignment horizontal="center"/>
    </xf>
    <xf numFmtId="3" fontId="0" fillId="7" borderId="6" xfId="0" applyNumberFormat="1" applyFont="1" applyFill="1" applyBorder="1" applyAlignment="1">
      <alignment horizontal="center"/>
    </xf>
    <xf numFmtId="3" fontId="0" fillId="7" borderId="12" xfId="0" applyNumberFormat="1" applyFont="1" applyFill="1" applyBorder="1" applyAlignment="1">
      <alignment horizontal="center"/>
    </xf>
    <xf numFmtId="3" fontId="0" fillId="7" borderId="5" xfId="0" applyNumberFormat="1" applyFont="1" applyFill="1" applyBorder="1" applyAlignment="1">
      <alignment horizontal="center"/>
    </xf>
    <xf numFmtId="3" fontId="0" fillId="7" borderId="2" xfId="0" applyNumberFormat="1" applyFont="1" applyFill="1" applyBorder="1" applyAlignment="1">
      <alignment horizontal="center"/>
    </xf>
    <xf numFmtId="3" fontId="0" fillId="7" borderId="18" xfId="0" applyNumberFormat="1" applyFont="1" applyFill="1" applyBorder="1" applyAlignment="1">
      <alignment horizontal="center"/>
    </xf>
    <xf numFmtId="3" fontId="0" fillId="7" borderId="26" xfId="0" applyNumberFormat="1" applyFont="1" applyFill="1" applyBorder="1" applyAlignment="1">
      <alignment horizontal="center"/>
    </xf>
    <xf numFmtId="3" fontId="0" fillId="7" borderId="7" xfId="0" applyNumberFormat="1" applyFont="1" applyFill="1" applyBorder="1" applyAlignment="1">
      <alignment horizontal="center"/>
    </xf>
    <xf numFmtId="3" fontId="0" fillId="7" borderId="17" xfId="0" applyNumberFormat="1" applyFont="1" applyFill="1" applyBorder="1" applyAlignment="1">
      <alignment horizontal="center"/>
    </xf>
    <xf numFmtId="3" fontId="8" fillId="4" borderId="12" xfId="0" applyNumberFormat="1" applyFont="1" applyFill="1" applyBorder="1" applyAlignment="1">
      <alignment horizontal="center"/>
    </xf>
    <xf numFmtId="3" fontId="8" fillId="4" borderId="17" xfId="0" applyNumberFormat="1" applyFont="1" applyFill="1" applyBorder="1" applyAlignment="1">
      <alignment horizontal="center"/>
    </xf>
    <xf numFmtId="3" fontId="8" fillId="4" borderId="27" xfId="0" applyNumberFormat="1" applyFont="1" applyFill="1" applyBorder="1" applyAlignment="1">
      <alignment horizontal="center"/>
    </xf>
    <xf numFmtId="3" fontId="8" fillId="4" borderId="6" xfId="0" applyNumberFormat="1" applyFont="1" applyFill="1" applyBorder="1" applyAlignment="1">
      <alignment horizontal="center"/>
    </xf>
    <xf numFmtId="3" fontId="8" fillId="4" borderId="7" xfId="0" applyNumberFormat="1" applyFont="1" applyFill="1" applyBorder="1" applyAlignment="1">
      <alignment horizontal="center"/>
    </xf>
    <xf numFmtId="3" fontId="8" fillId="4" borderId="38" xfId="0" applyNumberFormat="1" applyFont="1" applyFill="1" applyBorder="1" applyAlignment="1">
      <alignment horizontal="center"/>
    </xf>
    <xf numFmtId="3" fontId="0" fillId="4" borderId="6" xfId="0" applyNumberFormat="1" applyFont="1" applyFill="1" applyBorder="1" applyAlignment="1">
      <alignment horizontal="center"/>
    </xf>
    <xf numFmtId="3" fontId="8" fillId="3" borderId="39" xfId="0" applyNumberFormat="1" applyFont="1" applyFill="1" applyBorder="1" applyAlignment="1">
      <alignment horizontal="center"/>
    </xf>
    <xf numFmtId="3" fontId="8" fillId="3" borderId="18" xfId="0" applyNumberFormat="1" applyFont="1" applyFill="1" applyBorder="1" applyAlignment="1">
      <alignment horizontal="center"/>
    </xf>
    <xf numFmtId="3" fontId="8" fillId="3" borderId="37" xfId="0" applyNumberFormat="1" applyFont="1" applyFill="1" applyBorder="1" applyAlignment="1">
      <alignment horizontal="center"/>
    </xf>
    <xf numFmtId="0" fontId="0" fillId="8" borderId="1" xfId="0" applyFill="1" applyBorder="1"/>
    <xf numFmtId="4" fontId="0" fillId="8" borderId="1" xfId="0" applyNumberFormat="1" applyFill="1" applyBorder="1"/>
    <xf numFmtId="4" fontId="8" fillId="8" borderId="1" xfId="0" applyNumberFormat="1" applyFont="1" applyFill="1" applyBorder="1"/>
    <xf numFmtId="3" fontId="0" fillId="2" borderId="4" xfId="0" applyNumberFormat="1" applyFont="1" applyFill="1" applyBorder="1" applyAlignment="1">
      <alignment horizontal="center"/>
    </xf>
    <xf numFmtId="3" fontId="0" fillId="2" borderId="14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 wrapText="1"/>
    </xf>
    <xf numFmtId="3" fontId="2" fillId="2" borderId="3" xfId="0" applyNumberFormat="1" applyFont="1" applyFill="1" applyBorder="1" applyAlignment="1">
      <alignment horizontal="center" wrapText="1"/>
    </xf>
    <xf numFmtId="3" fontId="2" fillId="2" borderId="14" xfId="0" applyNumberFormat="1" applyFont="1" applyFill="1" applyBorder="1" applyAlignment="1">
      <alignment horizontal="center" wrapText="1"/>
    </xf>
    <xf numFmtId="165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3" fontId="2" fillId="0" borderId="28" xfId="0" applyNumberFormat="1" applyFont="1" applyBorder="1" applyAlignment="1">
      <alignment horizontal="left"/>
    </xf>
    <xf numFmtId="3" fontId="2" fillId="0" borderId="29" xfId="0" applyNumberFormat="1" applyFont="1" applyBorder="1" applyAlignment="1">
      <alignment horizontal="left"/>
    </xf>
    <xf numFmtId="3" fontId="2" fillId="0" borderId="31" xfId="0" applyNumberFormat="1" applyFont="1" applyBorder="1" applyAlignment="1">
      <alignment horizontal="left"/>
    </xf>
    <xf numFmtId="3" fontId="2" fillId="0" borderId="18" xfId="0" applyNumberFormat="1" applyFont="1" applyBorder="1" applyAlignment="1">
      <alignment horizontal="left"/>
    </xf>
    <xf numFmtId="3" fontId="2" fillId="4" borderId="25" xfId="0" applyNumberFormat="1" applyFont="1" applyFill="1" applyBorder="1" applyAlignment="1">
      <alignment horizontal="center"/>
    </xf>
    <xf numFmtId="3" fontId="2" fillId="4" borderId="30" xfId="0" applyNumberFormat="1" applyFont="1" applyFill="1" applyBorder="1" applyAlignment="1">
      <alignment horizontal="center"/>
    </xf>
    <xf numFmtId="3" fontId="2" fillId="3" borderId="40" xfId="0" applyNumberFormat="1" applyFont="1" applyFill="1" applyBorder="1" applyAlignment="1">
      <alignment horizontal="center"/>
    </xf>
    <xf numFmtId="3" fontId="2" fillId="3" borderId="25" xfId="0" applyNumberFormat="1" applyFont="1" applyFill="1" applyBorder="1" applyAlignment="1">
      <alignment horizontal="center"/>
    </xf>
    <xf numFmtId="3" fontId="2" fillId="3" borderId="30" xfId="0" applyNumberFormat="1" applyFont="1" applyFill="1" applyBorder="1" applyAlignment="1">
      <alignment horizontal="center"/>
    </xf>
    <xf numFmtId="3" fontId="2" fillId="3" borderId="31" xfId="0" applyNumberFormat="1" applyFont="1" applyFill="1" applyBorder="1" applyAlignment="1">
      <alignment horizontal="center"/>
    </xf>
    <xf numFmtId="3" fontId="2" fillId="3" borderId="20" xfId="0" applyNumberFormat="1" applyFont="1" applyFill="1" applyBorder="1" applyAlignment="1">
      <alignment horizontal="center"/>
    </xf>
    <xf numFmtId="3" fontId="2" fillId="3" borderId="5" xfId="0" applyNumberFormat="1" applyFont="1" applyFill="1" applyBorder="1" applyAlignment="1">
      <alignment horizontal="center"/>
    </xf>
    <xf numFmtId="3" fontId="2" fillId="3" borderId="33" xfId="0" applyNumberFormat="1" applyFont="1" applyFill="1" applyBorder="1" applyAlignment="1">
      <alignment horizontal="center"/>
    </xf>
    <xf numFmtId="10" fontId="21" fillId="0" borderId="0" xfId="0" applyNumberFormat="1" applyFont="1" applyBorder="1" applyAlignment="1">
      <alignment horizontal="center"/>
    </xf>
    <xf numFmtId="3" fontId="0" fillId="0" borderId="34" xfId="0" applyNumberFormat="1" applyFill="1" applyBorder="1" applyAlignment="1">
      <alignment horizontal="center"/>
    </xf>
    <xf numFmtId="3" fontId="0" fillId="0" borderId="36" xfId="0" applyNumberFormat="1" applyFill="1" applyBorder="1" applyAlignment="1">
      <alignment horizontal="center"/>
    </xf>
    <xf numFmtId="3" fontId="6" fillId="0" borderId="0" xfId="0" applyNumberFormat="1" applyFont="1" applyAlignment="1">
      <alignment horizontal="right"/>
    </xf>
    <xf numFmtId="3" fontId="0" fillId="0" borderId="36" xfId="0" applyNumberFormat="1" applyFill="1" applyBorder="1" applyAlignment="1">
      <alignment horizontal="center" vertical="center" textRotation="90"/>
    </xf>
    <xf numFmtId="3" fontId="8" fillId="0" borderId="6" xfId="0" applyNumberFormat="1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center" vertical="center"/>
    </xf>
    <xf numFmtId="3" fontId="0" fillId="0" borderId="34" xfId="0" applyNumberFormat="1" applyFill="1" applyBorder="1" applyAlignment="1">
      <alignment horizontal="center" vertical="center" textRotation="90"/>
    </xf>
    <xf numFmtId="3" fontId="0" fillId="0" borderId="39" xfId="0" applyNumberFormat="1" applyFill="1" applyBorder="1" applyAlignment="1">
      <alignment horizontal="center" vertical="center" textRotation="90"/>
    </xf>
    <xf numFmtId="3" fontId="0" fillId="0" borderId="40" xfId="0" applyNumberFormat="1" applyFont="1" applyBorder="1" applyAlignment="1">
      <alignment horizontal="right"/>
    </xf>
    <xf numFmtId="3" fontId="0" fillId="0" borderId="25" xfId="0" applyNumberFormat="1" applyFont="1" applyBorder="1" applyAlignment="1">
      <alignment horizontal="right"/>
    </xf>
    <xf numFmtId="3" fontId="0" fillId="0" borderId="13" xfId="0" applyNumberFormat="1" applyFont="1" applyBorder="1" applyAlignment="1">
      <alignment horizontal="right"/>
    </xf>
    <xf numFmtId="3" fontId="2" fillId="0" borderId="41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3" fontId="2" fillId="0" borderId="22" xfId="0" applyNumberFormat="1" applyFont="1" applyBorder="1" applyAlignment="1">
      <alignment horizontal="right"/>
    </xf>
    <xf numFmtId="3" fontId="6" fillId="0" borderId="0" xfId="0" quotePrefix="1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14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left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66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5"/>
  <sheetViews>
    <sheetView tabSelected="1" topLeftCell="A17" zoomScale="85" zoomScaleNormal="85" zoomScaleSheetLayoutView="100" workbookViewId="0">
      <selection activeCell="Y13" sqref="Y13"/>
    </sheetView>
  </sheetViews>
  <sheetFormatPr defaultColWidth="9.140625" defaultRowHeight="15" x14ac:dyDescent="0.25"/>
  <cols>
    <col min="1" max="1" width="7.7109375" style="2" customWidth="1"/>
    <col min="2" max="2" width="23.7109375" style="2" customWidth="1"/>
    <col min="3" max="3" width="9.140625" style="2" customWidth="1"/>
    <col min="4" max="5" width="9.7109375" style="2" customWidth="1"/>
    <col min="6" max="6" width="12" style="2" customWidth="1"/>
    <col min="7" max="7" width="9.7109375" style="2" customWidth="1"/>
    <col min="8" max="8" width="11.7109375" style="2" customWidth="1"/>
    <col min="9" max="9" width="12" style="2" customWidth="1"/>
    <col min="10" max="12" width="9.7109375" style="2" customWidth="1"/>
    <col min="13" max="13" width="11.7109375" style="2" customWidth="1"/>
    <col min="14" max="14" width="12" style="2" customWidth="1"/>
    <col min="15" max="15" width="16.28515625" style="2" customWidth="1"/>
    <col min="16" max="16" width="7.7109375" style="2" customWidth="1"/>
    <col min="17" max="17" width="14.28515625" style="2" customWidth="1"/>
    <col min="18" max="18" width="14.85546875" style="2" customWidth="1"/>
    <col min="19" max="19" width="14" style="2" customWidth="1"/>
    <col min="20" max="20" width="11.7109375" style="2" customWidth="1"/>
    <col min="21" max="22" width="9.7109375" style="2" customWidth="1"/>
    <col min="23" max="23" width="17.85546875" style="2" customWidth="1"/>
    <col min="24" max="24" width="9.7109375" style="2" customWidth="1"/>
    <col min="25" max="25" width="17.42578125" style="2" customWidth="1"/>
    <col min="26" max="26" width="11.7109375" style="2" customWidth="1"/>
    <col min="27" max="27" width="8" style="2" customWidth="1"/>
    <col min="28" max="28" width="29.5703125" style="2" customWidth="1"/>
    <col min="29" max="29" width="14.140625" style="2" customWidth="1"/>
    <col min="30" max="30" width="18.7109375" style="2" customWidth="1"/>
    <col min="31" max="31" width="31.85546875" style="2" customWidth="1"/>
    <col min="32" max="32" width="11.7109375" style="2" customWidth="1"/>
    <col min="33" max="33" width="9.7109375" style="2" customWidth="1"/>
    <col min="34" max="35" width="13.7109375" style="2" customWidth="1"/>
    <col min="36" max="37" width="13.7109375" style="2" hidden="1" customWidth="1"/>
    <col min="38" max="38" width="21.42578125" style="2" customWidth="1"/>
    <col min="39" max="39" width="18.7109375" style="2" customWidth="1"/>
    <col min="40" max="40" width="19.140625" style="2" customWidth="1"/>
    <col min="41" max="16384" width="9.140625" style="2"/>
  </cols>
  <sheetData>
    <row r="1" spans="1:39" ht="36" x14ac:dyDescent="0.55000000000000004">
      <c r="A1" s="3" t="s">
        <v>50</v>
      </c>
      <c r="C1" s="98"/>
      <c r="W1" s="5" t="s">
        <v>9</v>
      </c>
      <c r="X1" s="185">
        <v>42311</v>
      </c>
      <c r="Y1" s="185"/>
      <c r="AE1" s="157">
        <v>10.7637</v>
      </c>
    </row>
    <row r="2" spans="1:39" x14ac:dyDescent="0.25">
      <c r="A2" s="3"/>
      <c r="B2" s="4"/>
      <c r="C2" s="54"/>
      <c r="W2" s="5" t="s">
        <v>10</v>
      </c>
      <c r="X2" s="186" t="s">
        <v>128</v>
      </c>
      <c r="Y2" s="186"/>
      <c r="AA2" s="153" t="s">
        <v>94</v>
      </c>
      <c r="AB2" s="153"/>
      <c r="AC2" s="88"/>
      <c r="AD2" s="88"/>
      <c r="AE2" s="88"/>
    </row>
    <row r="3" spans="1:39" ht="15.75" customHeight="1" thickBot="1" x14ac:dyDescent="0.3">
      <c r="A3" s="3"/>
      <c r="B3" s="3"/>
      <c r="AA3" s="88"/>
      <c r="AB3" s="88"/>
      <c r="AC3" s="154" t="s">
        <v>18</v>
      </c>
      <c r="AD3" s="154"/>
      <c r="AE3" s="154"/>
      <c r="AJ3" s="5"/>
      <c r="AK3" s="5"/>
      <c r="AM3" s="5"/>
    </row>
    <row r="4" spans="1:39" x14ac:dyDescent="0.25">
      <c r="A4" s="187" t="s">
        <v>18</v>
      </c>
      <c r="B4" s="188"/>
      <c r="C4" s="104" t="s">
        <v>3</v>
      </c>
      <c r="D4" s="182" t="s">
        <v>23</v>
      </c>
      <c r="E4" s="183"/>
      <c r="F4" s="184"/>
      <c r="G4" s="191" t="s">
        <v>19</v>
      </c>
      <c r="H4" s="191"/>
      <c r="I4" s="191"/>
      <c r="J4" s="191"/>
      <c r="K4" s="191"/>
      <c r="L4" s="192"/>
      <c r="M4" s="193" t="s">
        <v>22</v>
      </c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5"/>
      <c r="Y4" s="6"/>
      <c r="Z4" s="6"/>
      <c r="AA4" s="155" t="s">
        <v>95</v>
      </c>
      <c r="AB4" s="155" t="s">
        <v>96</v>
      </c>
      <c r="AC4" s="144" t="s">
        <v>97</v>
      </c>
      <c r="AD4" s="144" t="s">
        <v>19</v>
      </c>
      <c r="AE4" s="145" t="s">
        <v>98</v>
      </c>
      <c r="AF4" s="6"/>
      <c r="AG4" s="7"/>
      <c r="AH4" s="7"/>
    </row>
    <row r="5" spans="1:39" ht="33.75" customHeight="1" x14ac:dyDescent="0.25">
      <c r="A5" s="189"/>
      <c r="B5" s="190"/>
      <c r="C5" s="8"/>
      <c r="D5" s="59" t="s">
        <v>25</v>
      </c>
      <c r="E5" s="58" t="s">
        <v>24</v>
      </c>
      <c r="F5" s="126" t="s">
        <v>53</v>
      </c>
      <c r="G5" s="9"/>
      <c r="H5" s="9"/>
      <c r="I5" s="9"/>
      <c r="J5" s="9"/>
      <c r="K5" s="9"/>
      <c r="L5" s="105"/>
      <c r="M5" s="196" t="s">
        <v>12</v>
      </c>
      <c r="N5" s="197"/>
      <c r="O5" s="197"/>
      <c r="P5" s="197"/>
      <c r="Q5" s="197"/>
      <c r="R5" s="197"/>
      <c r="S5" s="198" t="s">
        <v>11</v>
      </c>
      <c r="T5" s="197"/>
      <c r="U5" s="197"/>
      <c r="V5" s="197"/>
      <c r="W5" s="197"/>
      <c r="X5" s="199"/>
      <c r="Y5" s="89"/>
      <c r="Z5" s="89"/>
      <c r="AA5" s="156"/>
      <c r="AB5" s="156"/>
      <c r="AC5" s="146" t="s">
        <v>99</v>
      </c>
      <c r="AD5" s="146" t="s">
        <v>99</v>
      </c>
      <c r="AE5" s="146" t="s">
        <v>99</v>
      </c>
    </row>
    <row r="6" spans="1:39" x14ac:dyDescent="0.25">
      <c r="A6" s="106"/>
      <c r="B6" s="10" t="s">
        <v>8</v>
      </c>
      <c r="C6" s="11"/>
      <c r="D6" s="180" t="s">
        <v>34</v>
      </c>
      <c r="E6" s="181"/>
      <c r="F6" s="123" t="s">
        <v>52</v>
      </c>
      <c r="G6" s="56" t="s">
        <v>2</v>
      </c>
      <c r="H6" s="12" t="s">
        <v>0</v>
      </c>
      <c r="I6" s="61" t="s">
        <v>48</v>
      </c>
      <c r="J6" s="61" t="s">
        <v>14</v>
      </c>
      <c r="K6" s="61" t="s">
        <v>15</v>
      </c>
      <c r="L6" s="107" t="s">
        <v>17</v>
      </c>
      <c r="M6" s="113" t="s">
        <v>2</v>
      </c>
      <c r="N6" s="13" t="s">
        <v>0</v>
      </c>
      <c r="O6" s="13" t="s">
        <v>1</v>
      </c>
      <c r="P6" s="87" t="s">
        <v>14</v>
      </c>
      <c r="Q6" s="87" t="s">
        <v>15</v>
      </c>
      <c r="R6" s="87" t="s">
        <v>17</v>
      </c>
      <c r="S6" s="13" t="s">
        <v>2</v>
      </c>
      <c r="T6" s="13" t="s">
        <v>0</v>
      </c>
      <c r="U6" s="80" t="s">
        <v>1</v>
      </c>
      <c r="V6" s="80" t="s">
        <v>14</v>
      </c>
      <c r="W6" s="80" t="s">
        <v>15</v>
      </c>
      <c r="X6" s="114" t="s">
        <v>17</v>
      </c>
      <c r="Y6"/>
      <c r="Z6"/>
      <c r="AA6" s="147">
        <v>1</v>
      </c>
      <c r="AB6" s="177" t="s">
        <v>100</v>
      </c>
      <c r="AC6" s="178">
        <v>16045.42</v>
      </c>
      <c r="AD6" s="178"/>
      <c r="AE6" s="178"/>
      <c r="AG6" s="2">
        <v>179783.17</v>
      </c>
      <c r="AH6" s="2">
        <f>AG6/$AE$1</f>
        <v>16702.729544673301</v>
      </c>
    </row>
    <row r="7" spans="1:39" s="19" customFormat="1" x14ac:dyDescent="0.25">
      <c r="A7" s="201"/>
      <c r="B7" s="15"/>
      <c r="C7" s="101"/>
      <c r="D7" s="158"/>
      <c r="E7" s="159"/>
      <c r="F7" s="160"/>
      <c r="G7" s="16"/>
      <c r="H7" s="16"/>
      <c r="I7" s="62"/>
      <c r="J7" s="62"/>
      <c r="K7" s="62"/>
      <c r="L7" s="108"/>
      <c r="M7" s="115"/>
      <c r="N7" s="17"/>
      <c r="O7" s="17"/>
      <c r="P7" s="81"/>
      <c r="Q7" s="17"/>
      <c r="R7" s="17"/>
      <c r="S7" s="18"/>
      <c r="T7" s="82"/>
      <c r="U7" s="17"/>
      <c r="V7" s="17"/>
      <c r="W7" s="18"/>
      <c r="X7" s="116"/>
      <c r="Y7"/>
      <c r="Z7"/>
      <c r="AA7" s="147">
        <v>2</v>
      </c>
      <c r="AB7" s="177" t="s">
        <v>101</v>
      </c>
      <c r="AC7" s="178"/>
      <c r="AD7" s="178">
        <v>17057.2</v>
      </c>
      <c r="AE7" s="177"/>
      <c r="AG7" s="19">
        <v>150728.28</v>
      </c>
      <c r="AH7" s="2">
        <f t="shared" ref="AH7:AH32" si="0">AG7/$AE$1</f>
        <v>14003.389169151871</v>
      </c>
    </row>
    <row r="8" spans="1:39" s="19" customFormat="1" x14ac:dyDescent="0.25">
      <c r="A8" s="202"/>
      <c r="B8" s="25" t="s">
        <v>30</v>
      </c>
      <c r="C8" s="102" t="s">
        <v>4</v>
      </c>
      <c r="D8" s="161">
        <v>444</v>
      </c>
      <c r="E8" s="162">
        <v>118</v>
      </c>
      <c r="F8" s="163">
        <v>16045.42</v>
      </c>
      <c r="G8" s="57"/>
      <c r="H8" s="49"/>
      <c r="I8" s="61"/>
      <c r="J8" s="61"/>
      <c r="K8" s="61"/>
      <c r="L8" s="109"/>
      <c r="M8" s="117"/>
      <c r="N8" s="21"/>
      <c r="O8" s="20"/>
      <c r="P8" s="20"/>
      <c r="Q8" s="20"/>
      <c r="R8" s="20"/>
      <c r="S8" s="14"/>
      <c r="T8" s="26"/>
      <c r="U8" s="20"/>
      <c r="V8" s="20"/>
      <c r="W8" s="14"/>
      <c r="X8" s="118"/>
      <c r="Y8"/>
      <c r="Z8"/>
      <c r="AA8" s="147">
        <v>3</v>
      </c>
      <c r="AB8" s="177" t="s">
        <v>102</v>
      </c>
      <c r="AC8" s="178"/>
      <c r="AD8" s="178">
        <v>10784.74</v>
      </c>
      <c r="AE8" s="177"/>
      <c r="AG8" s="19">
        <v>115630.33</v>
      </c>
      <c r="AH8" s="2">
        <f t="shared" si="0"/>
        <v>10742.61917370421</v>
      </c>
    </row>
    <row r="9" spans="1:39" s="19" customFormat="1" ht="15" customHeight="1" x14ac:dyDescent="0.25">
      <c r="A9" s="207" t="s">
        <v>7</v>
      </c>
      <c r="B9" s="60" t="s">
        <v>27</v>
      </c>
      <c r="C9" s="101" t="s">
        <v>69</v>
      </c>
      <c r="D9" s="158">
        <v>34</v>
      </c>
      <c r="E9" s="159">
        <v>351</v>
      </c>
      <c r="F9" s="160"/>
      <c r="G9" s="167">
        <v>5999.23</v>
      </c>
      <c r="H9" s="167">
        <v>2188.9650000000001</v>
      </c>
      <c r="I9" s="170">
        <v>883.57</v>
      </c>
      <c r="J9" s="171">
        <v>52.3</v>
      </c>
      <c r="K9" s="170">
        <v>263.18</v>
      </c>
      <c r="L9" s="172">
        <v>150.56</v>
      </c>
      <c r="M9" s="119"/>
      <c r="N9" s="29"/>
      <c r="O9" s="30"/>
      <c r="P9" s="30"/>
      <c r="Q9" s="30"/>
      <c r="R9" s="30"/>
      <c r="S9" s="83"/>
      <c r="T9" s="28"/>
      <c r="U9" s="22"/>
      <c r="V9" s="22"/>
      <c r="W9" s="22"/>
      <c r="X9" s="96"/>
      <c r="Y9" s="2"/>
      <c r="Z9" s="2">
        <f>SUM(G9:X9)</f>
        <v>9537.8049999999985</v>
      </c>
      <c r="AA9" s="147">
        <v>4</v>
      </c>
      <c r="AB9" s="177" t="s">
        <v>103</v>
      </c>
      <c r="AC9" s="178"/>
      <c r="AD9" s="179">
        <v>10946.52</v>
      </c>
      <c r="AE9" s="177"/>
      <c r="AG9" s="19">
        <v>117430.91</v>
      </c>
      <c r="AH9" s="2">
        <f t="shared" si="0"/>
        <v>10909.901799567064</v>
      </c>
    </row>
    <row r="10" spans="1:39" s="19" customFormat="1" x14ac:dyDescent="0.25">
      <c r="A10" s="204"/>
      <c r="B10" s="103"/>
      <c r="C10" s="102" t="s">
        <v>70</v>
      </c>
      <c r="D10" s="164"/>
      <c r="E10" s="165"/>
      <c r="F10" s="166"/>
      <c r="G10" s="168">
        <v>7810.26</v>
      </c>
      <c r="H10" s="171">
        <v>1885.53</v>
      </c>
      <c r="I10" s="171">
        <v>73.77</v>
      </c>
      <c r="J10" s="171">
        <v>52.3</v>
      </c>
      <c r="K10" s="170">
        <v>286.44</v>
      </c>
      <c r="L10" s="169">
        <v>124.12</v>
      </c>
      <c r="M10" s="120"/>
      <c r="N10" s="22"/>
      <c r="O10" s="30"/>
      <c r="P10" s="30"/>
      <c r="Q10" s="30"/>
      <c r="R10" s="30"/>
      <c r="S10" s="30"/>
      <c r="T10" s="79"/>
      <c r="U10" s="22"/>
      <c r="V10" s="22"/>
      <c r="W10" s="22"/>
      <c r="X10" s="96"/>
      <c r="Y10" s="2"/>
      <c r="Z10" s="2">
        <f t="shared" ref="Z10:Z32" si="1">SUM(G10:X10)</f>
        <v>10232.420000000002</v>
      </c>
      <c r="AA10" s="147">
        <v>5</v>
      </c>
      <c r="AB10" s="177" t="s">
        <v>104</v>
      </c>
      <c r="AC10" s="178">
        <v>11651.47</v>
      </c>
      <c r="AD10" s="178"/>
      <c r="AE10" s="177"/>
      <c r="AG10" s="19">
        <v>91680.87</v>
      </c>
      <c r="AH10" s="2">
        <f t="shared" si="0"/>
        <v>8517.5980378494387</v>
      </c>
    </row>
    <row r="11" spans="1:39" s="19" customFormat="1" x14ac:dyDescent="0.25">
      <c r="A11" s="204"/>
      <c r="B11" s="78"/>
      <c r="C11" s="102" t="s">
        <v>71</v>
      </c>
      <c r="D11" s="164"/>
      <c r="E11" s="165"/>
      <c r="F11" s="166"/>
      <c r="G11" s="51">
        <v>7415.38</v>
      </c>
      <c r="H11" s="51">
        <f>10645.99-G11-J11-K11-L11-I11</f>
        <v>2708.1299999999992</v>
      </c>
      <c r="I11" s="50">
        <v>45</v>
      </c>
      <c r="J11" s="50">
        <v>90.9</v>
      </c>
      <c r="K11" s="173">
        <v>177.82</v>
      </c>
      <c r="L11" s="110">
        <v>208.76</v>
      </c>
      <c r="M11" s="120"/>
      <c r="N11" s="22"/>
      <c r="O11" s="30"/>
      <c r="P11" s="30"/>
      <c r="Q11" s="30"/>
      <c r="R11" s="30"/>
      <c r="S11" s="30"/>
      <c r="T11" s="79"/>
      <c r="U11" s="22"/>
      <c r="V11" s="22"/>
      <c r="W11" s="22"/>
      <c r="X11" s="96"/>
      <c r="Y11" s="2"/>
      <c r="Z11" s="2">
        <f>SUM(G11:X11)</f>
        <v>10645.989999999998</v>
      </c>
      <c r="AA11" s="147">
        <v>6</v>
      </c>
      <c r="AB11" s="177" t="s">
        <v>105</v>
      </c>
      <c r="AC11" s="178">
        <v>8833.27</v>
      </c>
      <c r="AD11" s="178"/>
      <c r="AE11" s="177"/>
      <c r="AG11" s="19">
        <f>AG10</f>
        <v>91680.87</v>
      </c>
      <c r="AH11" s="2">
        <f t="shared" si="0"/>
        <v>8517.5980378494387</v>
      </c>
    </row>
    <row r="12" spans="1:39" s="19" customFormat="1" x14ac:dyDescent="0.25">
      <c r="A12" s="204"/>
      <c r="B12" s="55" t="s">
        <v>28</v>
      </c>
      <c r="C12" s="102" t="s">
        <v>73</v>
      </c>
      <c r="D12" s="164">
        <v>207</v>
      </c>
      <c r="E12" s="165">
        <v>494</v>
      </c>
      <c r="F12" s="166">
        <v>8833.27</v>
      </c>
      <c r="G12" s="51"/>
      <c r="H12" s="51"/>
      <c r="I12" s="51"/>
      <c r="J12" s="51"/>
      <c r="K12" s="51"/>
      <c r="L12" s="110"/>
      <c r="M12" s="120"/>
      <c r="N12" s="22"/>
      <c r="O12" s="30"/>
      <c r="P12" s="30"/>
      <c r="Q12" s="30"/>
      <c r="R12" s="30"/>
      <c r="S12" s="30"/>
      <c r="T12" s="79"/>
      <c r="U12" s="22"/>
      <c r="V12" s="22"/>
      <c r="W12" s="22"/>
      <c r="X12" s="96"/>
      <c r="Y12" s="2"/>
      <c r="Z12" s="2">
        <f>SUM(G12:X12)</f>
        <v>0</v>
      </c>
      <c r="AA12" s="147">
        <v>7</v>
      </c>
      <c r="AB12" s="177" t="s">
        <v>106</v>
      </c>
      <c r="AC12" s="178">
        <v>8833.27</v>
      </c>
      <c r="AD12" s="178"/>
      <c r="AE12" s="177"/>
      <c r="AG12" s="19">
        <f>AG11</f>
        <v>91680.87</v>
      </c>
      <c r="AH12" s="2">
        <f t="shared" si="0"/>
        <v>8517.5980378494387</v>
      </c>
    </row>
    <row r="13" spans="1:39" s="19" customFormat="1" x14ac:dyDescent="0.25">
      <c r="A13" s="204"/>
      <c r="B13" s="55" t="s">
        <v>28</v>
      </c>
      <c r="C13" s="102" t="s">
        <v>72</v>
      </c>
      <c r="D13" s="164">
        <v>288</v>
      </c>
      <c r="E13" s="165">
        <v>145</v>
      </c>
      <c r="F13" s="166">
        <f>F12</f>
        <v>8833.27</v>
      </c>
      <c r="G13" s="51"/>
      <c r="H13" s="51"/>
      <c r="I13" s="51"/>
      <c r="J13" s="51"/>
      <c r="K13" s="51"/>
      <c r="L13" s="110"/>
      <c r="M13" s="120"/>
      <c r="N13" s="22"/>
      <c r="O13" s="30"/>
      <c r="P13" s="30"/>
      <c r="Q13" s="30"/>
      <c r="R13" s="30"/>
      <c r="S13" s="30"/>
      <c r="T13" s="79"/>
      <c r="U13" s="22"/>
      <c r="V13" s="22"/>
      <c r="W13" s="22"/>
      <c r="X13" s="96"/>
      <c r="Y13" s="2"/>
      <c r="Z13" s="2">
        <f t="shared" si="1"/>
        <v>0</v>
      </c>
      <c r="AA13" s="147">
        <v>8</v>
      </c>
      <c r="AB13" s="177" t="s">
        <v>107</v>
      </c>
      <c r="AC13" s="178"/>
      <c r="AD13" s="178"/>
      <c r="AE13" s="178">
        <v>2384.5</v>
      </c>
      <c r="AG13" s="19">
        <f>AG12</f>
        <v>91680.87</v>
      </c>
      <c r="AH13" s="2">
        <f t="shared" si="0"/>
        <v>8517.5980378494387</v>
      </c>
    </row>
    <row r="14" spans="1:39" s="19" customFormat="1" x14ac:dyDescent="0.25">
      <c r="A14" s="204"/>
      <c r="B14" s="55" t="s">
        <v>28</v>
      </c>
      <c r="C14" s="102" t="s">
        <v>74</v>
      </c>
      <c r="D14" s="164">
        <v>296</v>
      </c>
      <c r="E14" s="165">
        <v>149</v>
      </c>
      <c r="F14" s="166">
        <f>F13</f>
        <v>8833.27</v>
      </c>
      <c r="G14" s="51"/>
      <c r="H14" s="52"/>
      <c r="I14" s="50"/>
      <c r="J14" s="52"/>
      <c r="K14" s="50"/>
      <c r="L14" s="110"/>
      <c r="M14" s="120"/>
      <c r="N14" s="22"/>
      <c r="O14" s="30"/>
      <c r="P14" s="30"/>
      <c r="Q14" s="30"/>
      <c r="R14" s="30"/>
      <c r="S14" s="22"/>
      <c r="T14" s="79"/>
      <c r="U14" s="22"/>
      <c r="V14" s="22"/>
      <c r="W14" s="22"/>
      <c r="X14" s="96"/>
      <c r="Y14" s="2"/>
      <c r="Z14" s="2">
        <f t="shared" si="1"/>
        <v>0</v>
      </c>
      <c r="AA14" s="147">
        <v>9</v>
      </c>
      <c r="AB14" s="177" t="s">
        <v>108</v>
      </c>
      <c r="AC14" s="178"/>
      <c r="AD14" s="178"/>
      <c r="AE14" s="178">
        <v>914.61</v>
      </c>
      <c r="AH14" s="2">
        <f t="shared" si="0"/>
        <v>0</v>
      </c>
    </row>
    <row r="15" spans="1:39" s="19" customFormat="1" x14ac:dyDescent="0.25">
      <c r="A15" s="208"/>
      <c r="B15" s="55" t="s">
        <v>29</v>
      </c>
      <c r="C15" s="102" t="s">
        <v>75</v>
      </c>
      <c r="D15" s="164"/>
      <c r="E15" s="165"/>
      <c r="F15" s="166">
        <f>F14-M15-N15-O15-P15-Q15-R15-S15-T15-U15-V15-W15</f>
        <v>5534.1599999999989</v>
      </c>
      <c r="G15" s="51"/>
      <c r="H15" s="51"/>
      <c r="I15" s="51"/>
      <c r="J15" s="51"/>
      <c r="K15" s="51"/>
      <c r="L15" s="110"/>
      <c r="M15" s="174">
        <v>998.94</v>
      </c>
      <c r="N15" s="21">
        <v>119.88</v>
      </c>
      <c r="O15" s="21">
        <v>12.53</v>
      </c>
      <c r="P15" s="21">
        <v>26.56</v>
      </c>
      <c r="Q15" s="21">
        <v>34.340000000000003</v>
      </c>
      <c r="R15" s="21">
        <v>914.61</v>
      </c>
      <c r="S15" s="21">
        <f>M15</f>
        <v>998.94</v>
      </c>
      <c r="T15" s="21">
        <v>119.88</v>
      </c>
      <c r="U15" s="175">
        <v>12.53</v>
      </c>
      <c r="V15" s="21">
        <f>P15</f>
        <v>26.56</v>
      </c>
      <c r="W15" s="21">
        <v>34.340000000000003</v>
      </c>
      <c r="X15" s="176">
        <v>0</v>
      </c>
      <c r="Y15" s="2"/>
      <c r="Z15" s="2">
        <f>SUM(G15:X15)+F15</f>
        <v>8833.27</v>
      </c>
      <c r="AA15" s="147">
        <v>10</v>
      </c>
      <c r="AB15" s="177" t="s">
        <v>109</v>
      </c>
      <c r="AC15" s="178"/>
      <c r="AD15" s="178"/>
      <c r="AE15" s="178">
        <v>3299.11</v>
      </c>
      <c r="AH15" s="2">
        <f t="shared" si="0"/>
        <v>0</v>
      </c>
    </row>
    <row r="16" spans="1:39" s="19" customFormat="1" ht="15" customHeight="1" x14ac:dyDescent="0.25">
      <c r="A16" s="204" t="s">
        <v>13</v>
      </c>
      <c r="B16" s="205" t="s">
        <v>16</v>
      </c>
      <c r="C16" s="102" t="s">
        <v>76</v>
      </c>
      <c r="D16" s="164"/>
      <c r="E16" s="165"/>
      <c r="F16" s="166"/>
      <c r="G16" s="27"/>
      <c r="H16" s="27"/>
      <c r="I16" s="27"/>
      <c r="J16" s="27"/>
      <c r="K16" s="27"/>
      <c r="L16" s="111"/>
      <c r="M16" s="120">
        <v>998.94</v>
      </c>
      <c r="N16" s="30">
        <v>119.88</v>
      </c>
      <c r="O16" s="30">
        <v>12.53</v>
      </c>
      <c r="P16" s="22">
        <f>P15</f>
        <v>26.56</v>
      </c>
      <c r="Q16" s="22">
        <f>Q15</f>
        <v>34.340000000000003</v>
      </c>
      <c r="R16" s="22"/>
      <c r="S16" s="120">
        <f>M16</f>
        <v>998.94</v>
      </c>
      <c r="T16" s="30">
        <v>119.88</v>
      </c>
      <c r="U16" s="30">
        <v>12.53</v>
      </c>
      <c r="V16" s="22">
        <f>V15</f>
        <v>26.56</v>
      </c>
      <c r="W16" s="22">
        <f>W15</f>
        <v>34.340000000000003</v>
      </c>
      <c r="X16" s="96"/>
      <c r="Y16" s="2"/>
      <c r="Z16" s="2">
        <f t="shared" si="1"/>
        <v>2384.5000000000005</v>
      </c>
      <c r="AA16" s="147">
        <v>11</v>
      </c>
      <c r="AB16" s="177" t="s">
        <v>110</v>
      </c>
      <c r="AC16" s="178"/>
      <c r="AD16" s="178"/>
      <c r="AE16" s="178">
        <v>2384.5</v>
      </c>
      <c r="AG16" s="19">
        <v>12701.4</v>
      </c>
      <c r="AH16" s="2">
        <f t="shared" si="0"/>
        <v>1180.021739736336</v>
      </c>
    </row>
    <row r="17" spans="1:34" s="19" customFormat="1" ht="15" customHeight="1" x14ac:dyDescent="0.25">
      <c r="A17" s="204"/>
      <c r="B17" s="206"/>
      <c r="C17" s="102" t="s">
        <v>77</v>
      </c>
      <c r="D17" s="164"/>
      <c r="E17" s="165"/>
      <c r="F17" s="166"/>
      <c r="G17" s="27"/>
      <c r="H17" s="27"/>
      <c r="I17" s="27"/>
      <c r="J17" s="27"/>
      <c r="K17" s="27" t="s">
        <v>47</v>
      </c>
      <c r="L17" s="111"/>
      <c r="M17" s="120">
        <f>M16</f>
        <v>998.94</v>
      </c>
      <c r="N17" s="30">
        <f>N16</f>
        <v>119.88</v>
      </c>
      <c r="O17" s="30">
        <f>O16</f>
        <v>12.53</v>
      </c>
      <c r="P17" s="22">
        <f>P16</f>
        <v>26.56</v>
      </c>
      <c r="Q17" s="22">
        <f t="shared" ref="Q17:Q32" si="2">Q16</f>
        <v>34.340000000000003</v>
      </c>
      <c r="R17" s="22"/>
      <c r="S17" s="120">
        <f>S16</f>
        <v>998.94</v>
      </c>
      <c r="T17" s="30">
        <f>T16</f>
        <v>119.88</v>
      </c>
      <c r="U17" s="30">
        <f>U16</f>
        <v>12.53</v>
      </c>
      <c r="V17" s="22">
        <f t="shared" ref="V17:V32" si="3">V16</f>
        <v>26.56</v>
      </c>
      <c r="W17" s="22">
        <f t="shared" ref="W17:W32" si="4">W16</f>
        <v>34.340000000000003</v>
      </c>
      <c r="X17" s="96"/>
      <c r="Y17" s="2"/>
      <c r="Z17" s="2">
        <f t="shared" si="1"/>
        <v>2384.5000000000005</v>
      </c>
      <c r="AA17" s="147">
        <v>12</v>
      </c>
      <c r="AB17" s="177" t="s">
        <v>111</v>
      </c>
      <c r="AC17" s="178"/>
      <c r="AD17" s="178"/>
      <c r="AE17" s="178">
        <f>AE16</f>
        <v>2384.5</v>
      </c>
      <c r="AG17" s="19">
        <f>AG16</f>
        <v>12701.4</v>
      </c>
      <c r="AH17" s="2">
        <f t="shared" si="0"/>
        <v>1180.021739736336</v>
      </c>
    </row>
    <row r="18" spans="1:34" s="19" customFormat="1" x14ac:dyDescent="0.25">
      <c r="A18" s="204"/>
      <c r="B18" s="206"/>
      <c r="C18" s="102" t="s">
        <v>78</v>
      </c>
      <c r="D18" s="127"/>
      <c r="E18" s="23"/>
      <c r="F18" s="125"/>
      <c r="G18" s="27"/>
      <c r="H18" s="27"/>
      <c r="I18" s="27"/>
      <c r="J18" s="27"/>
      <c r="K18" s="27"/>
      <c r="L18" s="111"/>
      <c r="M18" s="120">
        <f t="shared" ref="M18:M32" si="5">M17</f>
        <v>998.94</v>
      </c>
      <c r="N18" s="30">
        <f t="shared" ref="N18:N32" si="6">N17</f>
        <v>119.88</v>
      </c>
      <c r="O18" s="30">
        <f t="shared" ref="O18:O32" si="7">O17</f>
        <v>12.53</v>
      </c>
      <c r="P18" s="22">
        <f t="shared" ref="P18:P32" si="8">P17</f>
        <v>26.56</v>
      </c>
      <c r="Q18" s="22">
        <f t="shared" si="2"/>
        <v>34.340000000000003</v>
      </c>
      <c r="R18" s="22"/>
      <c r="S18" s="120">
        <f t="shared" ref="S18:T32" si="9">S17</f>
        <v>998.94</v>
      </c>
      <c r="T18" s="30">
        <f t="shared" si="9"/>
        <v>119.88</v>
      </c>
      <c r="U18" s="30">
        <f t="shared" ref="U18:U32" si="10">U17</f>
        <v>12.53</v>
      </c>
      <c r="V18" s="22">
        <f t="shared" si="3"/>
        <v>26.56</v>
      </c>
      <c r="W18" s="22">
        <f t="shared" si="4"/>
        <v>34.340000000000003</v>
      </c>
      <c r="X18" s="96"/>
      <c r="Y18" s="2"/>
      <c r="Z18" s="2">
        <f t="shared" si="1"/>
        <v>2384.5000000000005</v>
      </c>
      <c r="AA18" s="147">
        <v>13</v>
      </c>
      <c r="AB18" s="147" t="s">
        <v>112</v>
      </c>
      <c r="AC18" s="148"/>
      <c r="AD18" s="148"/>
      <c r="AE18" s="148">
        <f t="shared" ref="AE18:AE32" si="11">AE17</f>
        <v>2384.5</v>
      </c>
      <c r="AG18" s="19">
        <f t="shared" ref="AG18:AG32" si="12">AG17</f>
        <v>12701.4</v>
      </c>
      <c r="AH18" s="2">
        <f t="shared" si="0"/>
        <v>1180.021739736336</v>
      </c>
    </row>
    <row r="19" spans="1:34" s="19" customFormat="1" x14ac:dyDescent="0.25">
      <c r="A19" s="204"/>
      <c r="B19" s="206"/>
      <c r="C19" s="102" t="s">
        <v>79</v>
      </c>
      <c r="D19" s="127"/>
      <c r="E19" s="23"/>
      <c r="F19" s="125"/>
      <c r="G19" s="27"/>
      <c r="H19" s="27"/>
      <c r="I19" s="27"/>
      <c r="J19" s="27"/>
      <c r="K19" s="27"/>
      <c r="L19" s="111"/>
      <c r="M19" s="120">
        <f t="shared" si="5"/>
        <v>998.94</v>
      </c>
      <c r="N19" s="30">
        <f t="shared" si="6"/>
        <v>119.88</v>
      </c>
      <c r="O19" s="30">
        <f t="shared" si="7"/>
        <v>12.53</v>
      </c>
      <c r="P19" s="22">
        <f t="shared" si="8"/>
        <v>26.56</v>
      </c>
      <c r="Q19" s="22">
        <f t="shared" si="2"/>
        <v>34.340000000000003</v>
      </c>
      <c r="R19" s="22"/>
      <c r="S19" s="120">
        <f t="shared" si="9"/>
        <v>998.94</v>
      </c>
      <c r="T19" s="30">
        <f t="shared" si="9"/>
        <v>119.88</v>
      </c>
      <c r="U19" s="30">
        <f t="shared" si="10"/>
        <v>12.53</v>
      </c>
      <c r="V19" s="22">
        <f t="shared" si="3"/>
        <v>26.56</v>
      </c>
      <c r="W19" s="22">
        <f t="shared" si="4"/>
        <v>34.340000000000003</v>
      </c>
      <c r="X19" s="96"/>
      <c r="Y19" s="2"/>
      <c r="Z19" s="2">
        <f t="shared" si="1"/>
        <v>2384.5000000000005</v>
      </c>
      <c r="AA19" s="147">
        <v>14</v>
      </c>
      <c r="AB19" s="147" t="s">
        <v>113</v>
      </c>
      <c r="AC19" s="148"/>
      <c r="AD19" s="148"/>
      <c r="AE19" s="148">
        <f t="shared" si="11"/>
        <v>2384.5</v>
      </c>
      <c r="AG19" s="19">
        <f t="shared" si="12"/>
        <v>12701.4</v>
      </c>
      <c r="AH19" s="2">
        <f t="shared" si="0"/>
        <v>1180.021739736336</v>
      </c>
    </row>
    <row r="20" spans="1:34" s="19" customFormat="1" x14ac:dyDescent="0.25">
      <c r="A20" s="204"/>
      <c r="B20" s="206"/>
      <c r="C20" s="102" t="s">
        <v>80</v>
      </c>
      <c r="D20" s="127"/>
      <c r="E20" s="23"/>
      <c r="F20" s="125"/>
      <c r="G20" s="27"/>
      <c r="H20" s="27"/>
      <c r="I20" s="27"/>
      <c r="J20" s="27"/>
      <c r="K20" s="27"/>
      <c r="L20" s="111"/>
      <c r="M20" s="120">
        <f t="shared" si="5"/>
        <v>998.94</v>
      </c>
      <c r="N20" s="30">
        <f t="shared" si="6"/>
        <v>119.88</v>
      </c>
      <c r="O20" s="30">
        <f t="shared" si="7"/>
        <v>12.53</v>
      </c>
      <c r="P20" s="22">
        <f t="shared" si="8"/>
        <v>26.56</v>
      </c>
      <c r="Q20" s="22">
        <f t="shared" si="2"/>
        <v>34.340000000000003</v>
      </c>
      <c r="R20" s="22"/>
      <c r="S20" s="120">
        <f t="shared" si="9"/>
        <v>998.94</v>
      </c>
      <c r="T20" s="30">
        <f t="shared" si="9"/>
        <v>119.88</v>
      </c>
      <c r="U20" s="30">
        <f t="shared" si="10"/>
        <v>12.53</v>
      </c>
      <c r="V20" s="22">
        <f t="shared" si="3"/>
        <v>26.56</v>
      </c>
      <c r="W20" s="22">
        <f t="shared" si="4"/>
        <v>34.340000000000003</v>
      </c>
      <c r="X20" s="96"/>
      <c r="Y20" s="2"/>
      <c r="Z20" s="2">
        <f t="shared" si="1"/>
        <v>2384.5000000000005</v>
      </c>
      <c r="AA20" s="147">
        <v>15</v>
      </c>
      <c r="AB20" s="147" t="s">
        <v>114</v>
      </c>
      <c r="AC20" s="148"/>
      <c r="AD20" s="148"/>
      <c r="AE20" s="148">
        <f t="shared" si="11"/>
        <v>2384.5</v>
      </c>
      <c r="AG20" s="19">
        <f t="shared" si="12"/>
        <v>12701.4</v>
      </c>
      <c r="AH20" s="2">
        <f t="shared" si="0"/>
        <v>1180.021739736336</v>
      </c>
    </row>
    <row r="21" spans="1:34" s="19" customFormat="1" x14ac:dyDescent="0.25">
      <c r="A21" s="204"/>
      <c r="B21" s="206"/>
      <c r="C21" s="102" t="s">
        <v>81</v>
      </c>
      <c r="D21" s="127"/>
      <c r="E21" s="23"/>
      <c r="F21" s="125"/>
      <c r="G21" s="27"/>
      <c r="H21" s="27"/>
      <c r="I21" s="27"/>
      <c r="J21" s="27"/>
      <c r="K21" s="27"/>
      <c r="L21" s="111"/>
      <c r="M21" s="120">
        <f t="shared" si="5"/>
        <v>998.94</v>
      </c>
      <c r="N21" s="30">
        <f t="shared" si="6"/>
        <v>119.88</v>
      </c>
      <c r="O21" s="30">
        <f t="shared" si="7"/>
        <v>12.53</v>
      </c>
      <c r="P21" s="22">
        <f t="shared" si="8"/>
        <v>26.56</v>
      </c>
      <c r="Q21" s="22">
        <f t="shared" si="2"/>
        <v>34.340000000000003</v>
      </c>
      <c r="R21" s="22"/>
      <c r="S21" s="120">
        <f t="shared" si="9"/>
        <v>998.94</v>
      </c>
      <c r="T21" s="30">
        <f t="shared" si="9"/>
        <v>119.88</v>
      </c>
      <c r="U21" s="30">
        <f t="shared" si="10"/>
        <v>12.53</v>
      </c>
      <c r="V21" s="22">
        <f t="shared" si="3"/>
        <v>26.56</v>
      </c>
      <c r="W21" s="22">
        <f t="shared" si="4"/>
        <v>34.340000000000003</v>
      </c>
      <c r="X21" s="96"/>
      <c r="Y21" s="2"/>
      <c r="Z21" s="2">
        <f t="shared" si="1"/>
        <v>2384.5000000000005</v>
      </c>
      <c r="AA21" s="147">
        <v>16</v>
      </c>
      <c r="AB21" s="147" t="s">
        <v>115</v>
      </c>
      <c r="AC21" s="148"/>
      <c r="AD21" s="148"/>
      <c r="AE21" s="148">
        <f t="shared" si="11"/>
        <v>2384.5</v>
      </c>
      <c r="AG21" s="19">
        <f t="shared" si="12"/>
        <v>12701.4</v>
      </c>
      <c r="AH21" s="2">
        <f t="shared" si="0"/>
        <v>1180.021739736336</v>
      </c>
    </row>
    <row r="22" spans="1:34" s="19" customFormat="1" x14ac:dyDescent="0.25">
      <c r="A22" s="204"/>
      <c r="B22" s="206"/>
      <c r="C22" s="102" t="s">
        <v>82</v>
      </c>
      <c r="D22" s="127"/>
      <c r="E22" s="23"/>
      <c r="F22" s="125"/>
      <c r="G22" s="27"/>
      <c r="H22" s="27"/>
      <c r="I22" s="27"/>
      <c r="J22" s="27"/>
      <c r="K22" s="27"/>
      <c r="L22" s="111"/>
      <c r="M22" s="120">
        <f t="shared" si="5"/>
        <v>998.94</v>
      </c>
      <c r="N22" s="30">
        <f t="shared" si="6"/>
        <v>119.88</v>
      </c>
      <c r="O22" s="30">
        <f t="shared" si="7"/>
        <v>12.53</v>
      </c>
      <c r="P22" s="22">
        <f t="shared" si="8"/>
        <v>26.56</v>
      </c>
      <c r="Q22" s="22">
        <f t="shared" si="2"/>
        <v>34.340000000000003</v>
      </c>
      <c r="R22" s="22"/>
      <c r="S22" s="120">
        <f t="shared" si="9"/>
        <v>998.94</v>
      </c>
      <c r="T22" s="30">
        <f t="shared" si="9"/>
        <v>119.88</v>
      </c>
      <c r="U22" s="30">
        <f t="shared" si="10"/>
        <v>12.53</v>
      </c>
      <c r="V22" s="22">
        <f t="shared" si="3"/>
        <v>26.56</v>
      </c>
      <c r="W22" s="22">
        <f t="shared" si="4"/>
        <v>34.340000000000003</v>
      </c>
      <c r="X22" s="96"/>
      <c r="Y22" s="2"/>
      <c r="Z22" s="2">
        <f t="shared" si="1"/>
        <v>2384.5000000000005</v>
      </c>
      <c r="AA22" s="147">
        <v>17</v>
      </c>
      <c r="AB22" s="147" t="s">
        <v>116</v>
      </c>
      <c r="AC22" s="148"/>
      <c r="AD22" s="148"/>
      <c r="AE22" s="148">
        <f t="shared" si="11"/>
        <v>2384.5</v>
      </c>
      <c r="AG22" s="19">
        <f t="shared" si="12"/>
        <v>12701.4</v>
      </c>
      <c r="AH22" s="2">
        <f t="shared" si="0"/>
        <v>1180.021739736336</v>
      </c>
    </row>
    <row r="23" spans="1:34" s="19" customFormat="1" x14ac:dyDescent="0.25">
      <c r="A23" s="204"/>
      <c r="B23" s="206"/>
      <c r="C23" s="102" t="s">
        <v>83</v>
      </c>
      <c r="D23" s="127"/>
      <c r="E23" s="23"/>
      <c r="F23" s="125"/>
      <c r="G23" s="27"/>
      <c r="H23" s="27"/>
      <c r="I23" s="27"/>
      <c r="J23" s="27"/>
      <c r="K23" s="27"/>
      <c r="L23" s="111"/>
      <c r="M23" s="120">
        <f t="shared" si="5"/>
        <v>998.94</v>
      </c>
      <c r="N23" s="30">
        <f t="shared" si="6"/>
        <v>119.88</v>
      </c>
      <c r="O23" s="30">
        <f t="shared" si="7"/>
        <v>12.53</v>
      </c>
      <c r="P23" s="22">
        <f t="shared" si="8"/>
        <v>26.56</v>
      </c>
      <c r="Q23" s="22">
        <f t="shared" si="2"/>
        <v>34.340000000000003</v>
      </c>
      <c r="R23" s="22"/>
      <c r="S23" s="120">
        <f t="shared" si="9"/>
        <v>998.94</v>
      </c>
      <c r="T23" s="30">
        <f t="shared" si="9"/>
        <v>119.88</v>
      </c>
      <c r="U23" s="30">
        <f t="shared" si="10"/>
        <v>12.53</v>
      </c>
      <c r="V23" s="22">
        <f t="shared" si="3"/>
        <v>26.56</v>
      </c>
      <c r="W23" s="22">
        <f t="shared" si="4"/>
        <v>34.340000000000003</v>
      </c>
      <c r="X23" s="96"/>
      <c r="Y23" s="2"/>
      <c r="Z23" s="2">
        <f t="shared" si="1"/>
        <v>2384.5000000000005</v>
      </c>
      <c r="AA23" s="147">
        <v>18</v>
      </c>
      <c r="AB23" s="147" t="s">
        <v>117</v>
      </c>
      <c r="AC23" s="148"/>
      <c r="AD23" s="148"/>
      <c r="AE23" s="148">
        <f t="shared" si="11"/>
        <v>2384.5</v>
      </c>
      <c r="AG23" s="19">
        <f t="shared" si="12"/>
        <v>12701.4</v>
      </c>
      <c r="AH23" s="2">
        <f t="shared" si="0"/>
        <v>1180.021739736336</v>
      </c>
    </row>
    <row r="24" spans="1:34" s="19" customFormat="1" x14ac:dyDescent="0.25">
      <c r="A24" s="204"/>
      <c r="B24" s="206"/>
      <c r="C24" s="102" t="s">
        <v>84</v>
      </c>
      <c r="D24" s="127"/>
      <c r="E24" s="23"/>
      <c r="F24" s="125"/>
      <c r="G24" s="27"/>
      <c r="H24" s="27"/>
      <c r="I24" s="27"/>
      <c r="J24" s="27"/>
      <c r="K24" s="27"/>
      <c r="L24" s="111"/>
      <c r="M24" s="120">
        <f t="shared" si="5"/>
        <v>998.94</v>
      </c>
      <c r="N24" s="30">
        <f t="shared" si="6"/>
        <v>119.88</v>
      </c>
      <c r="O24" s="30">
        <f t="shared" si="7"/>
        <v>12.53</v>
      </c>
      <c r="P24" s="22">
        <f t="shared" si="8"/>
        <v>26.56</v>
      </c>
      <c r="Q24" s="22">
        <f t="shared" si="2"/>
        <v>34.340000000000003</v>
      </c>
      <c r="R24" s="22"/>
      <c r="S24" s="120">
        <f t="shared" si="9"/>
        <v>998.94</v>
      </c>
      <c r="T24" s="30">
        <f t="shared" si="9"/>
        <v>119.88</v>
      </c>
      <c r="U24" s="30">
        <f t="shared" si="10"/>
        <v>12.53</v>
      </c>
      <c r="V24" s="22">
        <f t="shared" si="3"/>
        <v>26.56</v>
      </c>
      <c r="W24" s="22">
        <f t="shared" si="4"/>
        <v>34.340000000000003</v>
      </c>
      <c r="X24" s="96"/>
      <c r="Y24" s="2"/>
      <c r="Z24" s="2">
        <f t="shared" si="1"/>
        <v>2384.5000000000005</v>
      </c>
      <c r="AA24" s="147">
        <v>19</v>
      </c>
      <c r="AB24" s="147" t="s">
        <v>118</v>
      </c>
      <c r="AC24" s="148"/>
      <c r="AD24" s="148"/>
      <c r="AE24" s="148">
        <f t="shared" si="11"/>
        <v>2384.5</v>
      </c>
      <c r="AG24" s="19">
        <f t="shared" si="12"/>
        <v>12701.4</v>
      </c>
      <c r="AH24" s="2">
        <f t="shared" si="0"/>
        <v>1180.021739736336</v>
      </c>
    </row>
    <row r="25" spans="1:34" s="19" customFormat="1" x14ac:dyDescent="0.25">
      <c r="A25" s="204"/>
      <c r="B25" s="206"/>
      <c r="C25" s="102" t="s">
        <v>85</v>
      </c>
      <c r="D25" s="127"/>
      <c r="E25" s="23"/>
      <c r="F25" s="125"/>
      <c r="G25" s="27"/>
      <c r="H25" s="27"/>
      <c r="I25" s="27"/>
      <c r="J25" s="27"/>
      <c r="K25" s="27"/>
      <c r="L25" s="111"/>
      <c r="M25" s="120">
        <f t="shared" si="5"/>
        <v>998.94</v>
      </c>
      <c r="N25" s="30">
        <f t="shared" si="6"/>
        <v>119.88</v>
      </c>
      <c r="O25" s="30">
        <f t="shared" si="7"/>
        <v>12.53</v>
      </c>
      <c r="P25" s="22">
        <f t="shared" si="8"/>
        <v>26.56</v>
      </c>
      <c r="Q25" s="22">
        <f t="shared" si="2"/>
        <v>34.340000000000003</v>
      </c>
      <c r="R25" s="22"/>
      <c r="S25" s="120">
        <f t="shared" si="9"/>
        <v>998.94</v>
      </c>
      <c r="T25" s="30">
        <f t="shared" si="9"/>
        <v>119.88</v>
      </c>
      <c r="U25" s="30">
        <f t="shared" si="10"/>
        <v>12.53</v>
      </c>
      <c r="V25" s="22">
        <f t="shared" si="3"/>
        <v>26.56</v>
      </c>
      <c r="W25" s="22">
        <f t="shared" si="4"/>
        <v>34.340000000000003</v>
      </c>
      <c r="X25" s="96"/>
      <c r="Y25" s="2"/>
      <c r="Z25" s="2">
        <f t="shared" si="1"/>
        <v>2384.5000000000005</v>
      </c>
      <c r="AA25" s="147">
        <v>20</v>
      </c>
      <c r="AB25" s="147" t="s">
        <v>119</v>
      </c>
      <c r="AC25" s="148"/>
      <c r="AD25" s="148"/>
      <c r="AE25" s="148">
        <f t="shared" si="11"/>
        <v>2384.5</v>
      </c>
      <c r="AG25" s="19">
        <f t="shared" si="12"/>
        <v>12701.4</v>
      </c>
      <c r="AH25" s="2">
        <f t="shared" si="0"/>
        <v>1180.021739736336</v>
      </c>
    </row>
    <row r="26" spans="1:34" s="19" customFormat="1" x14ac:dyDescent="0.25">
      <c r="A26" s="204"/>
      <c r="B26" s="206"/>
      <c r="C26" s="102" t="s">
        <v>86</v>
      </c>
      <c r="D26" s="127"/>
      <c r="E26" s="23"/>
      <c r="F26" s="125"/>
      <c r="G26" s="27"/>
      <c r="H26" s="27"/>
      <c r="I26" s="27"/>
      <c r="J26" s="27"/>
      <c r="K26" s="27"/>
      <c r="L26" s="111"/>
      <c r="M26" s="120">
        <f t="shared" si="5"/>
        <v>998.94</v>
      </c>
      <c r="N26" s="30">
        <f t="shared" si="6"/>
        <v>119.88</v>
      </c>
      <c r="O26" s="30">
        <f t="shared" si="7"/>
        <v>12.53</v>
      </c>
      <c r="P26" s="22">
        <f t="shared" si="8"/>
        <v>26.56</v>
      </c>
      <c r="Q26" s="22">
        <f t="shared" si="2"/>
        <v>34.340000000000003</v>
      </c>
      <c r="R26" s="22"/>
      <c r="S26" s="120">
        <f t="shared" si="9"/>
        <v>998.94</v>
      </c>
      <c r="T26" s="30">
        <f t="shared" si="9"/>
        <v>119.88</v>
      </c>
      <c r="U26" s="30">
        <f t="shared" si="10"/>
        <v>12.53</v>
      </c>
      <c r="V26" s="22">
        <f t="shared" si="3"/>
        <v>26.56</v>
      </c>
      <c r="W26" s="22">
        <f t="shared" si="4"/>
        <v>34.340000000000003</v>
      </c>
      <c r="X26" s="96"/>
      <c r="Y26" s="2"/>
      <c r="Z26" s="2">
        <f t="shared" si="1"/>
        <v>2384.5000000000005</v>
      </c>
      <c r="AA26" s="147">
        <v>21</v>
      </c>
      <c r="AB26" s="147" t="s">
        <v>120</v>
      </c>
      <c r="AC26" s="148"/>
      <c r="AD26" s="148"/>
      <c r="AE26" s="148">
        <f t="shared" si="11"/>
        <v>2384.5</v>
      </c>
      <c r="AG26" s="19">
        <f t="shared" si="12"/>
        <v>12701.4</v>
      </c>
      <c r="AH26" s="2">
        <f t="shared" si="0"/>
        <v>1180.021739736336</v>
      </c>
    </row>
    <row r="27" spans="1:34" s="19" customFormat="1" x14ac:dyDescent="0.25">
      <c r="A27" s="204"/>
      <c r="B27" s="206"/>
      <c r="C27" s="102" t="s">
        <v>87</v>
      </c>
      <c r="D27" s="127"/>
      <c r="E27" s="23"/>
      <c r="F27" s="125"/>
      <c r="G27" s="27"/>
      <c r="H27" s="27"/>
      <c r="I27" s="27"/>
      <c r="J27" s="27"/>
      <c r="K27" s="27"/>
      <c r="L27" s="111"/>
      <c r="M27" s="120">
        <f t="shared" si="5"/>
        <v>998.94</v>
      </c>
      <c r="N27" s="30">
        <f t="shared" si="6"/>
        <v>119.88</v>
      </c>
      <c r="O27" s="30">
        <f t="shared" si="7"/>
        <v>12.53</v>
      </c>
      <c r="P27" s="22">
        <f t="shared" si="8"/>
        <v>26.56</v>
      </c>
      <c r="Q27" s="22">
        <f t="shared" si="2"/>
        <v>34.340000000000003</v>
      </c>
      <c r="R27" s="22"/>
      <c r="S27" s="120">
        <f t="shared" si="9"/>
        <v>998.94</v>
      </c>
      <c r="T27" s="30">
        <f t="shared" si="9"/>
        <v>119.88</v>
      </c>
      <c r="U27" s="30">
        <f t="shared" si="10"/>
        <v>12.53</v>
      </c>
      <c r="V27" s="22">
        <f t="shared" si="3"/>
        <v>26.56</v>
      </c>
      <c r="W27" s="22">
        <f t="shared" si="4"/>
        <v>34.340000000000003</v>
      </c>
      <c r="X27" s="96"/>
      <c r="Y27" s="2"/>
      <c r="Z27" s="2">
        <f t="shared" si="1"/>
        <v>2384.5000000000005</v>
      </c>
      <c r="AA27" s="147">
        <v>22</v>
      </c>
      <c r="AB27" s="147" t="s">
        <v>121</v>
      </c>
      <c r="AC27" s="148"/>
      <c r="AD27" s="148"/>
      <c r="AE27" s="148">
        <f t="shared" si="11"/>
        <v>2384.5</v>
      </c>
      <c r="AG27" s="19">
        <f t="shared" si="12"/>
        <v>12701.4</v>
      </c>
      <c r="AH27" s="2">
        <f t="shared" si="0"/>
        <v>1180.021739736336</v>
      </c>
    </row>
    <row r="28" spans="1:34" s="19" customFormat="1" x14ac:dyDescent="0.25">
      <c r="A28" s="204"/>
      <c r="B28" s="206"/>
      <c r="C28" s="102" t="s">
        <v>88</v>
      </c>
      <c r="D28" s="127"/>
      <c r="E28" s="23"/>
      <c r="F28" s="125"/>
      <c r="G28" s="27"/>
      <c r="H28" s="27"/>
      <c r="I28" s="27"/>
      <c r="J28" s="27"/>
      <c r="K28" s="27"/>
      <c r="L28" s="111"/>
      <c r="M28" s="120">
        <f t="shared" si="5"/>
        <v>998.94</v>
      </c>
      <c r="N28" s="30">
        <f t="shared" si="6"/>
        <v>119.88</v>
      </c>
      <c r="O28" s="30">
        <f t="shared" si="7"/>
        <v>12.53</v>
      </c>
      <c r="P28" s="22">
        <f t="shared" si="8"/>
        <v>26.56</v>
      </c>
      <c r="Q28" s="22">
        <f t="shared" si="2"/>
        <v>34.340000000000003</v>
      </c>
      <c r="R28" s="22"/>
      <c r="S28" s="120">
        <f t="shared" si="9"/>
        <v>998.94</v>
      </c>
      <c r="T28" s="30">
        <f t="shared" si="9"/>
        <v>119.88</v>
      </c>
      <c r="U28" s="30">
        <f t="shared" si="10"/>
        <v>12.53</v>
      </c>
      <c r="V28" s="22">
        <f t="shared" si="3"/>
        <v>26.56</v>
      </c>
      <c r="W28" s="22">
        <f t="shared" si="4"/>
        <v>34.340000000000003</v>
      </c>
      <c r="X28" s="96"/>
      <c r="Y28" s="2"/>
      <c r="Z28" s="2">
        <f t="shared" si="1"/>
        <v>2384.5000000000005</v>
      </c>
      <c r="AA28" s="147">
        <v>23</v>
      </c>
      <c r="AB28" s="147" t="s">
        <v>122</v>
      </c>
      <c r="AC28" s="148"/>
      <c r="AD28" s="148"/>
      <c r="AE28" s="148">
        <f t="shared" si="11"/>
        <v>2384.5</v>
      </c>
      <c r="AG28" s="19">
        <f t="shared" si="12"/>
        <v>12701.4</v>
      </c>
      <c r="AH28" s="2">
        <f t="shared" si="0"/>
        <v>1180.021739736336</v>
      </c>
    </row>
    <row r="29" spans="1:34" s="19" customFormat="1" x14ac:dyDescent="0.25">
      <c r="A29" s="204"/>
      <c r="B29" s="206"/>
      <c r="C29" s="102" t="s">
        <v>89</v>
      </c>
      <c r="D29" s="127"/>
      <c r="E29" s="23"/>
      <c r="F29" s="125"/>
      <c r="G29" s="27"/>
      <c r="H29" s="27"/>
      <c r="I29" s="27"/>
      <c r="J29" s="27"/>
      <c r="K29" s="24"/>
      <c r="L29" s="111"/>
      <c r="M29" s="120">
        <f t="shared" si="5"/>
        <v>998.94</v>
      </c>
      <c r="N29" s="30">
        <f t="shared" si="6"/>
        <v>119.88</v>
      </c>
      <c r="O29" s="30">
        <f t="shared" si="7"/>
        <v>12.53</v>
      </c>
      <c r="P29" s="22">
        <f t="shared" si="8"/>
        <v>26.56</v>
      </c>
      <c r="Q29" s="22">
        <f t="shared" si="2"/>
        <v>34.340000000000003</v>
      </c>
      <c r="R29" s="22"/>
      <c r="S29" s="120">
        <f t="shared" si="9"/>
        <v>998.94</v>
      </c>
      <c r="T29" s="30">
        <f t="shared" si="9"/>
        <v>119.88</v>
      </c>
      <c r="U29" s="30">
        <f t="shared" si="10"/>
        <v>12.53</v>
      </c>
      <c r="V29" s="22">
        <f t="shared" si="3"/>
        <v>26.56</v>
      </c>
      <c r="W29" s="22">
        <f t="shared" si="4"/>
        <v>34.340000000000003</v>
      </c>
      <c r="X29" s="96"/>
      <c r="Y29" s="2"/>
      <c r="Z29" s="2">
        <f t="shared" si="1"/>
        <v>2384.5000000000005</v>
      </c>
      <c r="AA29" s="147">
        <v>24</v>
      </c>
      <c r="AB29" s="147" t="s">
        <v>123</v>
      </c>
      <c r="AC29" s="148"/>
      <c r="AD29" s="148"/>
      <c r="AE29" s="148">
        <f t="shared" si="11"/>
        <v>2384.5</v>
      </c>
      <c r="AG29" s="19">
        <f t="shared" si="12"/>
        <v>12701.4</v>
      </c>
      <c r="AH29" s="2">
        <f t="shared" si="0"/>
        <v>1180.021739736336</v>
      </c>
    </row>
    <row r="30" spans="1:34" s="19" customFormat="1" x14ac:dyDescent="0.25">
      <c r="A30" s="204"/>
      <c r="B30" s="206"/>
      <c r="C30" s="102" t="s">
        <v>90</v>
      </c>
      <c r="D30" s="127"/>
      <c r="E30" s="23"/>
      <c r="F30" s="125"/>
      <c r="G30" s="27"/>
      <c r="H30" s="27"/>
      <c r="I30" s="27"/>
      <c r="J30" s="27"/>
      <c r="K30" s="27"/>
      <c r="L30" s="111"/>
      <c r="M30" s="120">
        <f t="shared" si="5"/>
        <v>998.94</v>
      </c>
      <c r="N30" s="30">
        <f t="shared" si="6"/>
        <v>119.88</v>
      </c>
      <c r="O30" s="30">
        <f t="shared" si="7"/>
        <v>12.53</v>
      </c>
      <c r="P30" s="22">
        <f t="shared" si="8"/>
        <v>26.56</v>
      </c>
      <c r="Q30" s="22">
        <f t="shared" si="2"/>
        <v>34.340000000000003</v>
      </c>
      <c r="R30" s="22"/>
      <c r="S30" s="120">
        <f t="shared" si="9"/>
        <v>998.94</v>
      </c>
      <c r="T30" s="30">
        <f t="shared" si="9"/>
        <v>119.88</v>
      </c>
      <c r="U30" s="30">
        <f t="shared" si="10"/>
        <v>12.53</v>
      </c>
      <c r="V30" s="22">
        <f t="shared" si="3"/>
        <v>26.56</v>
      </c>
      <c r="W30" s="22">
        <f t="shared" si="4"/>
        <v>34.340000000000003</v>
      </c>
      <c r="X30" s="96"/>
      <c r="Y30" s="2"/>
      <c r="Z30" s="2">
        <f t="shared" si="1"/>
        <v>2384.5000000000005</v>
      </c>
      <c r="AA30" s="147">
        <v>25</v>
      </c>
      <c r="AB30" s="147" t="s">
        <v>124</v>
      </c>
      <c r="AC30" s="148"/>
      <c r="AD30" s="148"/>
      <c r="AE30" s="148">
        <f t="shared" si="11"/>
        <v>2384.5</v>
      </c>
      <c r="AG30" s="19">
        <f t="shared" si="12"/>
        <v>12701.4</v>
      </c>
      <c r="AH30" s="2">
        <f t="shared" si="0"/>
        <v>1180.021739736336</v>
      </c>
    </row>
    <row r="31" spans="1:34" s="19" customFormat="1" x14ac:dyDescent="0.25">
      <c r="A31" s="204"/>
      <c r="B31" s="206"/>
      <c r="C31" s="102" t="s">
        <v>91</v>
      </c>
      <c r="D31" s="127"/>
      <c r="E31" s="23"/>
      <c r="F31" s="125"/>
      <c r="G31" s="27"/>
      <c r="H31" s="27"/>
      <c r="I31" s="27"/>
      <c r="J31" s="27"/>
      <c r="K31" s="27"/>
      <c r="L31" s="111"/>
      <c r="M31" s="120">
        <f t="shared" si="5"/>
        <v>998.94</v>
      </c>
      <c r="N31" s="30">
        <f t="shared" si="6"/>
        <v>119.88</v>
      </c>
      <c r="O31" s="30">
        <f t="shared" si="7"/>
        <v>12.53</v>
      </c>
      <c r="P31" s="22">
        <f t="shared" si="8"/>
        <v>26.56</v>
      </c>
      <c r="Q31" s="22">
        <f t="shared" si="2"/>
        <v>34.340000000000003</v>
      </c>
      <c r="R31" s="22"/>
      <c r="S31" s="120">
        <f t="shared" si="9"/>
        <v>998.94</v>
      </c>
      <c r="T31" s="30">
        <f t="shared" si="9"/>
        <v>119.88</v>
      </c>
      <c r="U31" s="30">
        <f t="shared" si="10"/>
        <v>12.53</v>
      </c>
      <c r="V31" s="22">
        <f t="shared" si="3"/>
        <v>26.56</v>
      </c>
      <c r="W31" s="22">
        <f t="shared" si="4"/>
        <v>34.340000000000003</v>
      </c>
      <c r="X31" s="96"/>
      <c r="Y31" s="2"/>
      <c r="Z31" s="2">
        <f t="shared" si="1"/>
        <v>2384.5000000000005</v>
      </c>
      <c r="AA31" s="147">
        <v>26</v>
      </c>
      <c r="AB31" s="147" t="s">
        <v>125</v>
      </c>
      <c r="AC31" s="148"/>
      <c r="AD31" s="148"/>
      <c r="AE31" s="148">
        <f t="shared" si="11"/>
        <v>2384.5</v>
      </c>
      <c r="AG31" s="19">
        <f t="shared" si="12"/>
        <v>12701.4</v>
      </c>
      <c r="AH31" s="2">
        <f t="shared" si="0"/>
        <v>1180.021739736336</v>
      </c>
    </row>
    <row r="32" spans="1:34" s="19" customFormat="1" ht="15.75" thickBot="1" x14ac:dyDescent="0.3">
      <c r="A32" s="204"/>
      <c r="B32" s="206"/>
      <c r="C32" s="102" t="s">
        <v>92</v>
      </c>
      <c r="D32" s="127"/>
      <c r="E32" s="23"/>
      <c r="F32" s="125"/>
      <c r="G32" s="27"/>
      <c r="H32" s="27"/>
      <c r="I32" s="27"/>
      <c r="J32" s="27"/>
      <c r="K32" s="24"/>
      <c r="L32" s="111"/>
      <c r="M32" s="120">
        <f t="shared" si="5"/>
        <v>998.94</v>
      </c>
      <c r="N32" s="30">
        <f t="shared" si="6"/>
        <v>119.88</v>
      </c>
      <c r="O32" s="30">
        <f t="shared" si="7"/>
        <v>12.53</v>
      </c>
      <c r="P32" s="22">
        <f t="shared" si="8"/>
        <v>26.56</v>
      </c>
      <c r="Q32" s="22">
        <f t="shared" si="2"/>
        <v>34.340000000000003</v>
      </c>
      <c r="R32" s="22"/>
      <c r="S32" s="120">
        <f t="shared" si="9"/>
        <v>998.94</v>
      </c>
      <c r="T32" s="30">
        <f t="shared" si="9"/>
        <v>119.88</v>
      </c>
      <c r="U32" s="30">
        <f t="shared" si="10"/>
        <v>12.53</v>
      </c>
      <c r="V32" s="22">
        <f t="shared" si="3"/>
        <v>26.56</v>
      </c>
      <c r="W32" s="22">
        <f t="shared" si="4"/>
        <v>34.340000000000003</v>
      </c>
      <c r="X32" s="96"/>
      <c r="Y32" s="2"/>
      <c r="Z32" s="2">
        <f t="shared" si="1"/>
        <v>2384.5000000000005</v>
      </c>
      <c r="AA32" s="147">
        <v>27</v>
      </c>
      <c r="AB32" s="147" t="s">
        <v>126</v>
      </c>
      <c r="AC32" s="148"/>
      <c r="AD32" s="148"/>
      <c r="AE32" s="148">
        <f t="shared" si="11"/>
        <v>2384.5</v>
      </c>
      <c r="AG32" s="19">
        <f t="shared" si="12"/>
        <v>12701.4</v>
      </c>
      <c r="AH32" s="2">
        <f t="shared" si="0"/>
        <v>1180.021739736336</v>
      </c>
    </row>
    <row r="33" spans="1:31" x14ac:dyDescent="0.25">
      <c r="A33" s="209" t="s">
        <v>6</v>
      </c>
      <c r="B33" s="210"/>
      <c r="C33" s="211"/>
      <c r="D33" s="128"/>
      <c r="E33" s="128"/>
      <c r="F33" s="129"/>
      <c r="G33" s="63">
        <f>SUM(G9:G32)</f>
        <v>21224.87</v>
      </c>
      <c r="H33" s="71">
        <f>SUM(H9:H32)</f>
        <v>6782.6249999999991</v>
      </c>
      <c r="I33" s="71">
        <f>SUM(I9:I32)</f>
        <v>1002.34</v>
      </c>
      <c r="J33" s="71">
        <f>SUM(J9:J32)</f>
        <v>195.5</v>
      </c>
      <c r="K33" s="71">
        <f>SUM(K9:K32)</f>
        <v>727.44</v>
      </c>
      <c r="L33" s="71">
        <f t="shared" ref="L33" si="13">SUM(L9:L32)</f>
        <v>483.44</v>
      </c>
      <c r="M33" s="31">
        <f t="shared" ref="M33:X33" si="14">SUM(M7:M32)</f>
        <v>17980.920000000006</v>
      </c>
      <c r="N33" s="31">
        <f t="shared" si="14"/>
        <v>2157.8400000000011</v>
      </c>
      <c r="O33" s="31">
        <f t="shared" si="14"/>
        <v>225.54</v>
      </c>
      <c r="P33" s="31">
        <f t="shared" si="14"/>
        <v>478.08</v>
      </c>
      <c r="Q33" s="31">
        <f t="shared" si="14"/>
        <v>618.12000000000035</v>
      </c>
      <c r="R33" s="133">
        <f t="shared" si="14"/>
        <v>914.61</v>
      </c>
      <c r="S33" s="31">
        <f t="shared" si="14"/>
        <v>17980.920000000006</v>
      </c>
      <c r="T33" s="31">
        <f t="shared" si="14"/>
        <v>2157.8400000000011</v>
      </c>
      <c r="U33" s="31">
        <f t="shared" si="14"/>
        <v>225.54</v>
      </c>
      <c r="V33" s="31">
        <f t="shared" si="14"/>
        <v>478.08</v>
      </c>
      <c r="W33" s="31">
        <f t="shared" si="14"/>
        <v>618.12000000000035</v>
      </c>
      <c r="X33" s="121">
        <f t="shared" si="14"/>
        <v>0</v>
      </c>
      <c r="AA33" s="149"/>
      <c r="AB33" s="149" t="s">
        <v>127</v>
      </c>
      <c r="AC33" s="150">
        <f>SUM(AC6:AC13)</f>
        <v>45363.430000000008</v>
      </c>
      <c r="AD33" s="150">
        <f>SUM(AD6:AD13)</f>
        <v>38788.460000000006</v>
      </c>
      <c r="AE33" s="150">
        <f>SUM(AE7:AE32)</f>
        <v>47134.720000000001</v>
      </c>
    </row>
    <row r="34" spans="1:31" ht="15.75" thickBot="1" x14ac:dyDescent="0.3">
      <c r="A34" s="212" t="s">
        <v>41</v>
      </c>
      <c r="B34" s="213"/>
      <c r="C34" s="214"/>
      <c r="D34" s="130">
        <f>SUM(D8:D33)</f>
        <v>1269</v>
      </c>
      <c r="E34" s="130">
        <f>SUM(E8:E33)</f>
        <v>1257</v>
      </c>
      <c r="F34" s="131">
        <f>SUM(F8:F15)</f>
        <v>48079.390000000007</v>
      </c>
      <c r="G34" s="32"/>
      <c r="H34" s="32"/>
      <c r="I34" s="32"/>
      <c r="J34" s="32"/>
      <c r="K34" s="32"/>
      <c r="L34" s="112">
        <f>SUM(G33:I33)+L33</f>
        <v>29493.274999999998</v>
      </c>
      <c r="M34" s="86"/>
      <c r="N34" s="86"/>
      <c r="O34" s="86"/>
      <c r="P34" s="86"/>
      <c r="Q34" s="132"/>
      <c r="R34" s="132">
        <f>SUM(M33,N33,O33,R33)</f>
        <v>21278.910000000007</v>
      </c>
      <c r="S34" s="85"/>
      <c r="T34" s="86"/>
      <c r="U34" s="86"/>
      <c r="V34" s="86"/>
      <c r="W34" s="86"/>
      <c r="X34" s="122">
        <f>SUM(S33,T33,U33,X33)</f>
        <v>20364.300000000007</v>
      </c>
      <c r="AA34" s="147"/>
      <c r="AB34" s="147"/>
      <c r="AC34" s="217">
        <f>SUM(AC33:AE33)</f>
        <v>131286.61000000002</v>
      </c>
      <c r="AD34" s="218"/>
      <c r="AE34" s="219"/>
    </row>
    <row r="35" spans="1:31" x14ac:dyDescent="0.25">
      <c r="A35" s="3"/>
      <c r="B35" s="3"/>
      <c r="C35" s="3"/>
    </row>
    <row r="36" spans="1:31" x14ac:dyDescent="0.25">
      <c r="A36" s="3"/>
      <c r="B36" s="3"/>
      <c r="C36" s="3"/>
    </row>
    <row r="37" spans="1:31" ht="15.75" x14ac:dyDescent="0.25">
      <c r="A37" s="2" t="s">
        <v>44</v>
      </c>
      <c r="B37" s="33"/>
      <c r="K37" s="1" t="s">
        <v>21</v>
      </c>
      <c r="L37" s="34"/>
      <c r="M37" s="34"/>
      <c r="N37" s="35"/>
      <c r="O37" s="35"/>
      <c r="P37" s="35"/>
      <c r="T37" s="35"/>
      <c r="U37" s="35"/>
      <c r="V37" s="35"/>
    </row>
    <row r="38" spans="1:31" ht="15.75" x14ac:dyDescent="0.25">
      <c r="A38" s="2" t="s">
        <v>45</v>
      </c>
      <c r="B38" s="36"/>
      <c r="C38" s="37"/>
      <c r="D38" s="38"/>
      <c r="E38" s="38"/>
      <c r="F38" s="38"/>
      <c r="G38" s="39"/>
      <c r="H38" s="39"/>
      <c r="I38" s="39"/>
      <c r="J38" s="39"/>
      <c r="K38" s="40" t="s">
        <v>35</v>
      </c>
      <c r="L38" s="40"/>
      <c r="M38" s="40"/>
      <c r="N38" s="40"/>
      <c r="P38" s="3">
        <f>D34</f>
        <v>1269</v>
      </c>
      <c r="T38" s="40">
        <f>SUM(M33,S33)</f>
        <v>35961.840000000011</v>
      </c>
      <c r="U38" s="40"/>
      <c r="V38" s="40"/>
      <c r="W38" s="41"/>
      <c r="X38" s="41"/>
      <c r="Y38" s="42"/>
    </row>
    <row r="39" spans="1:31" ht="15.75" x14ac:dyDescent="0.25">
      <c r="B39" s="36"/>
      <c r="C39" s="37"/>
      <c r="D39" s="38"/>
      <c r="E39" s="38"/>
      <c r="F39" s="38"/>
      <c r="G39" s="39"/>
      <c r="H39" s="39"/>
      <c r="I39" s="39"/>
      <c r="J39" s="39"/>
      <c r="K39" s="40" t="s">
        <v>36</v>
      </c>
      <c r="L39" s="40"/>
      <c r="M39" s="40"/>
      <c r="N39" s="40"/>
      <c r="P39" s="3">
        <f>E34</f>
        <v>1257</v>
      </c>
      <c r="T39" s="40"/>
      <c r="U39" s="40"/>
      <c r="V39" s="40"/>
      <c r="W39" s="41"/>
      <c r="X39" s="41"/>
      <c r="Y39" s="42"/>
    </row>
    <row r="40" spans="1:31" ht="15.75" x14ac:dyDescent="0.25">
      <c r="B40" s="36"/>
      <c r="C40" s="37"/>
      <c r="D40" s="38"/>
      <c r="E40" s="38" t="s">
        <v>67</v>
      </c>
      <c r="F40" s="38" t="s">
        <v>68</v>
      </c>
      <c r="G40" s="39"/>
      <c r="H40" s="39"/>
      <c r="I40" s="39"/>
      <c r="J40" s="39"/>
      <c r="K40" s="40"/>
      <c r="L40" s="40"/>
      <c r="M40" s="40"/>
      <c r="N40" s="40"/>
      <c r="P40" s="3"/>
      <c r="T40" s="40"/>
      <c r="U40" s="40"/>
      <c r="V40" s="40"/>
      <c r="W40" s="41"/>
      <c r="X40" s="41"/>
      <c r="Y40" s="42"/>
    </row>
    <row r="41" spans="1:31" ht="15.75" x14ac:dyDescent="0.25">
      <c r="B41" s="140" t="s">
        <v>66</v>
      </c>
      <c r="C41" s="37">
        <f>SUM(G9:L9)</f>
        <v>9537.8049999999985</v>
      </c>
      <c r="D41" s="38"/>
      <c r="E41" s="38">
        <f>G9/C41*100</f>
        <v>62.899482637776728</v>
      </c>
      <c r="F41" s="38">
        <f>H9/C41*100</f>
        <v>22.950406304175861</v>
      </c>
      <c r="G41" s="39"/>
      <c r="H41" s="39"/>
      <c r="I41" s="39"/>
      <c r="J41" s="39"/>
      <c r="K41" s="72" t="s">
        <v>42</v>
      </c>
      <c r="L41" s="40"/>
      <c r="M41" s="40"/>
      <c r="N41" s="40"/>
      <c r="P41" s="3"/>
      <c r="U41" s="70"/>
      <c r="V41" s="40"/>
      <c r="W41" s="41"/>
      <c r="X41" s="41"/>
      <c r="Y41" s="74" t="s">
        <v>40</v>
      </c>
    </row>
    <row r="42" spans="1:31" ht="15.75" x14ac:dyDescent="0.25">
      <c r="B42" s="140">
        <v>1</v>
      </c>
      <c r="C42" s="37">
        <f>SUM(G10:L10)</f>
        <v>10232.420000000002</v>
      </c>
      <c r="D42" s="38"/>
      <c r="E42" s="38">
        <f>G10/C42*100</f>
        <v>76.328571344804047</v>
      </c>
      <c r="F42" s="38">
        <f>H10/C42*100</f>
        <v>18.42701921930491</v>
      </c>
      <c r="G42" s="39"/>
      <c r="H42" s="39"/>
      <c r="I42" s="39"/>
      <c r="J42" s="39"/>
      <c r="K42" s="40" t="s">
        <v>19</v>
      </c>
      <c r="L42" s="40"/>
      <c r="M42" s="76">
        <v>200</v>
      </c>
      <c r="N42" s="76" t="s">
        <v>37</v>
      </c>
      <c r="O42" s="76">
        <f>G33</f>
        <v>21224.87</v>
      </c>
      <c r="P42" s="76" t="s">
        <v>20</v>
      </c>
      <c r="Q42" s="35">
        <f>O42*10.7639</f>
        <v>228462.37819299998</v>
      </c>
      <c r="R42" s="35"/>
      <c r="S42" s="76" t="s">
        <v>5</v>
      </c>
      <c r="Y42" s="40">
        <f>Q42/500</f>
        <v>456.92475638599996</v>
      </c>
    </row>
    <row r="43" spans="1:31" ht="18.75" x14ac:dyDescent="0.3">
      <c r="B43" s="142">
        <v>2</v>
      </c>
      <c r="C43" s="92">
        <f>SUM(G11:L11)</f>
        <v>10645.989999999998</v>
      </c>
      <c r="D43" s="91"/>
      <c r="E43" s="91">
        <f>G11/C43*100</f>
        <v>69.654207828487543</v>
      </c>
      <c r="F43" s="91">
        <f>H11/C43*100</f>
        <v>25.438028778911121</v>
      </c>
      <c r="G43" s="92"/>
      <c r="H43" s="92"/>
      <c r="I43" s="92"/>
      <c r="J43" s="92"/>
      <c r="K43" s="40" t="s">
        <v>39</v>
      </c>
      <c r="L43" s="40"/>
      <c r="M43" s="76">
        <v>720</v>
      </c>
      <c r="N43" s="76" t="s">
        <v>37</v>
      </c>
      <c r="O43" s="76">
        <f>M33+S33+Y33</f>
        <v>35961.840000000011</v>
      </c>
      <c r="P43" s="76" t="s">
        <v>20</v>
      </c>
      <c r="Q43" s="35">
        <f>O43*10.7639</f>
        <v>387089.64957600011</v>
      </c>
      <c r="R43" s="35"/>
      <c r="S43" s="76" t="s">
        <v>5</v>
      </c>
      <c r="W43" s="76"/>
      <c r="X43" s="76"/>
      <c r="Y43" s="40">
        <f>Q43/500</f>
        <v>774.17929915200023</v>
      </c>
    </row>
    <row r="44" spans="1:31" ht="18.75" x14ac:dyDescent="0.3">
      <c r="B44" s="90"/>
      <c r="C44" s="93"/>
      <c r="D44" s="94"/>
      <c r="E44" s="94"/>
      <c r="F44" s="94"/>
      <c r="G44" s="95"/>
      <c r="H44" s="95"/>
      <c r="I44" s="95"/>
      <c r="J44" s="92"/>
      <c r="K44" s="40"/>
      <c r="L44" s="40"/>
      <c r="M44" s="76"/>
      <c r="N44" s="76"/>
      <c r="P44" s="3"/>
      <c r="V44" s="40"/>
      <c r="W44" s="40"/>
      <c r="X44" s="40"/>
      <c r="Y44" s="73"/>
    </row>
    <row r="45" spans="1:31" ht="15.75" x14ac:dyDescent="0.25">
      <c r="B45" s="36"/>
      <c r="C45" s="37"/>
      <c r="D45" s="38"/>
      <c r="E45" s="38"/>
      <c r="F45" s="38"/>
      <c r="G45" s="39"/>
      <c r="H45" s="39"/>
      <c r="I45" s="39"/>
      <c r="J45" s="39"/>
      <c r="K45" s="40" t="s">
        <v>46</v>
      </c>
      <c r="L45" s="40"/>
      <c r="M45" s="40"/>
      <c r="N45" s="40"/>
      <c r="P45" s="3"/>
      <c r="V45" s="40"/>
      <c r="W45" s="40"/>
      <c r="X45" s="40"/>
      <c r="Y45" s="40">
        <f>SUM(Y42:Y44)</f>
        <v>1231.1040555380002</v>
      </c>
    </row>
    <row r="46" spans="1:31" ht="23.25" x14ac:dyDescent="0.35">
      <c r="B46" s="36"/>
      <c r="C46" s="37"/>
      <c r="D46" s="38"/>
      <c r="E46" s="38"/>
      <c r="F46" s="38"/>
      <c r="G46" s="39"/>
      <c r="H46" s="39"/>
      <c r="I46" s="39"/>
      <c r="J46" s="39"/>
      <c r="K46" s="77"/>
      <c r="L46" s="40"/>
      <c r="M46" s="40"/>
      <c r="N46" s="40"/>
      <c r="P46" s="3"/>
      <c r="V46" s="40"/>
      <c r="W46" s="74" t="s">
        <v>38</v>
      </c>
      <c r="X46" s="74"/>
      <c r="Y46" s="75">
        <f>SUM(Y45+5)</f>
        <v>1236.1040555380002</v>
      </c>
    </row>
    <row r="47" spans="1:31" ht="15.75" x14ac:dyDescent="0.25">
      <c r="B47" s="36"/>
      <c r="C47" s="37"/>
      <c r="D47" s="38"/>
      <c r="E47" s="38"/>
      <c r="F47" s="38"/>
      <c r="G47" s="39"/>
      <c r="H47" s="39"/>
      <c r="I47" s="39"/>
      <c r="J47" s="39"/>
      <c r="K47" s="40"/>
      <c r="L47" s="40"/>
      <c r="M47" s="40"/>
      <c r="N47" s="40"/>
      <c r="P47" s="3"/>
      <c r="T47" s="40"/>
      <c r="U47" s="40"/>
      <c r="V47" s="40"/>
      <c r="W47" s="41"/>
      <c r="X47" s="41"/>
      <c r="Y47" s="42"/>
    </row>
    <row r="48" spans="1:31" ht="15.75" x14ac:dyDescent="0.25">
      <c r="B48" s="36"/>
      <c r="C48" s="37"/>
      <c r="D48" s="38"/>
      <c r="E48" s="38"/>
      <c r="F48" s="38"/>
      <c r="G48" s="39"/>
      <c r="H48" s="39"/>
      <c r="I48" s="39"/>
      <c r="J48" s="39"/>
      <c r="K48" s="40"/>
      <c r="L48" s="40"/>
      <c r="M48" s="40"/>
      <c r="N48" s="40"/>
      <c r="O48" s="40"/>
      <c r="P48" s="40"/>
      <c r="T48" s="40"/>
      <c r="U48" s="40"/>
      <c r="V48" s="40"/>
      <c r="W48" s="70" t="s">
        <v>20</v>
      </c>
      <c r="X48" s="70"/>
      <c r="Y48" s="70" t="s">
        <v>5</v>
      </c>
    </row>
    <row r="49" spans="2:35" ht="15.75" x14ac:dyDescent="0.25">
      <c r="B49" s="36"/>
      <c r="C49" s="37"/>
      <c r="D49" s="38"/>
      <c r="E49" s="38"/>
      <c r="F49" s="38"/>
      <c r="G49" s="39"/>
      <c r="H49" s="39"/>
      <c r="I49" s="39"/>
      <c r="J49" s="39"/>
      <c r="K49" s="40" t="s">
        <v>43</v>
      </c>
      <c r="L49" s="40"/>
      <c r="M49" s="40"/>
      <c r="N49" s="40"/>
      <c r="O49" s="40"/>
      <c r="P49" s="40"/>
      <c r="T49" s="40"/>
      <c r="U49" s="40"/>
      <c r="V49" s="40"/>
      <c r="W49" s="41">
        <f>L34</f>
        <v>29493.274999999998</v>
      </c>
      <c r="X49" s="41"/>
      <c r="Y49" s="42">
        <f>W49*10.7639</f>
        <v>317462.66277249996</v>
      </c>
    </row>
    <row r="50" spans="2:35" ht="16.5" thickBot="1" x14ac:dyDescent="0.3">
      <c r="D50" s="33"/>
      <c r="E50" s="33"/>
      <c r="F50" s="33"/>
      <c r="K50" s="40" t="s">
        <v>49</v>
      </c>
      <c r="L50" s="40"/>
      <c r="M50" s="40"/>
      <c r="N50" s="40"/>
      <c r="O50" s="40"/>
      <c r="P50" s="40"/>
      <c r="T50" s="40"/>
      <c r="U50" s="40"/>
      <c r="V50" s="40"/>
      <c r="W50" s="41">
        <f>R34+X34</f>
        <v>41643.210000000014</v>
      </c>
      <c r="X50" s="41"/>
      <c r="Y50" s="42">
        <f t="shared" ref="Y50" si="15">W50*10.7639</f>
        <v>448243.34811900015</v>
      </c>
    </row>
    <row r="51" spans="2:35" ht="19.5" thickBot="1" x14ac:dyDescent="0.35">
      <c r="K51" s="151" t="s">
        <v>56</v>
      </c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7">
        <f>SUM(W49:W50)</f>
        <v>71136.485000000015</v>
      </c>
      <c r="X51" s="138"/>
      <c r="Y51" s="139">
        <f>W51*10.7639</f>
        <v>765706.01089150016</v>
      </c>
    </row>
    <row r="52" spans="2:35" ht="19.5" thickBot="1" x14ac:dyDescent="0.35">
      <c r="K52" s="43" t="s">
        <v>57</v>
      </c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5">
        <f>SUM(G33:X33)</f>
        <v>74251.825000000012</v>
      </c>
      <c r="X52" s="97"/>
      <c r="Y52" s="46">
        <f>W52*10.7639</f>
        <v>799239.21911750012</v>
      </c>
    </row>
    <row r="53" spans="2:35" ht="24.75" customHeight="1" thickBot="1" x14ac:dyDescent="0.4">
      <c r="E53" s="134"/>
      <c r="K53" s="135" t="s">
        <v>55</v>
      </c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52">
        <f>F34+W52</f>
        <v>122331.21500000003</v>
      </c>
      <c r="X53" s="138"/>
      <c r="Y53" s="152">
        <f>W53*10.7639</f>
        <v>1316760.9651385003</v>
      </c>
    </row>
    <row r="55" spans="2:35" ht="23.25" x14ac:dyDescent="0.35">
      <c r="K55" s="67" t="s">
        <v>26</v>
      </c>
      <c r="L55" s="66"/>
      <c r="M55" s="66"/>
      <c r="N55" s="66"/>
      <c r="O55" s="66"/>
      <c r="P55" s="66"/>
      <c r="T55" s="35"/>
      <c r="U55" s="35"/>
    </row>
    <row r="56" spans="2:35" ht="23.25" x14ac:dyDescent="0.35">
      <c r="K56" s="68">
        <v>5.24</v>
      </c>
      <c r="L56" s="69" t="s">
        <v>32</v>
      </c>
      <c r="N56" s="69">
        <f>K56*4046.86</f>
        <v>21205.546400000003</v>
      </c>
      <c r="O56" s="69" t="s">
        <v>33</v>
      </c>
      <c r="P56" s="203">
        <f>N56*10.7639</f>
        <v>228254.38089496002</v>
      </c>
      <c r="Q56" s="203"/>
      <c r="R56" s="84"/>
      <c r="S56" s="69" t="s">
        <v>5</v>
      </c>
      <c r="T56" s="64"/>
      <c r="U56" s="64"/>
      <c r="V56" s="64"/>
      <c r="W56" s="35"/>
      <c r="X56" s="35"/>
    </row>
    <row r="57" spans="2:35" ht="15.75" x14ac:dyDescent="0.25">
      <c r="K57" s="64"/>
      <c r="L57" s="64"/>
      <c r="M57" s="64"/>
      <c r="N57" s="65"/>
      <c r="O57" s="64"/>
      <c r="P57" s="64"/>
      <c r="Q57" s="64"/>
      <c r="R57" s="64"/>
      <c r="S57" s="64"/>
      <c r="T57" s="65"/>
      <c r="U57" s="64"/>
      <c r="V57" s="64"/>
      <c r="W57" s="35"/>
      <c r="X57" s="35"/>
    </row>
    <row r="58" spans="2:35" ht="23.25" x14ac:dyDescent="0.35">
      <c r="K58" s="67" t="s">
        <v>31</v>
      </c>
      <c r="L58" s="33"/>
      <c r="M58" s="33"/>
      <c r="N58" s="36"/>
      <c r="O58" s="33"/>
      <c r="P58" s="33"/>
      <c r="Q58" s="33"/>
      <c r="R58" s="33"/>
      <c r="S58" s="33"/>
      <c r="T58" s="36"/>
      <c r="U58" s="33"/>
      <c r="V58" s="33"/>
    </row>
    <row r="59" spans="2:35" ht="26.25" x14ac:dyDescent="0.4">
      <c r="K59" s="215" t="s">
        <v>54</v>
      </c>
      <c r="L59" s="216"/>
      <c r="M59" s="216"/>
      <c r="N59" s="99">
        <f>W51/N56</f>
        <v>3.3546169317287671</v>
      </c>
      <c r="O59" s="33"/>
      <c r="P59" s="33"/>
      <c r="Q59" s="33"/>
      <c r="R59" s="33"/>
      <c r="S59" s="33"/>
      <c r="T59" s="47"/>
      <c r="U59" s="33"/>
      <c r="V59" s="33"/>
    </row>
    <row r="60" spans="2:35" x14ac:dyDescent="0.25">
      <c r="K60" s="100"/>
      <c r="L60" s="33"/>
      <c r="M60" s="33"/>
      <c r="N60" s="33"/>
      <c r="O60" s="33"/>
      <c r="P60" s="53"/>
      <c r="Q60" s="36"/>
      <c r="R60" s="36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</row>
    <row r="61" spans="2:35" x14ac:dyDescent="0.25">
      <c r="K61" s="33" t="s">
        <v>59</v>
      </c>
      <c r="L61" s="33"/>
      <c r="M61" s="33"/>
      <c r="N61" s="33"/>
      <c r="O61" s="33"/>
      <c r="P61" s="47"/>
      <c r="Q61" s="48"/>
      <c r="R61" s="48"/>
      <c r="S61" s="48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</row>
    <row r="62" spans="2:35" x14ac:dyDescent="0.25"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</row>
    <row r="63" spans="2:35" ht="23.25" x14ac:dyDescent="0.35">
      <c r="K63" s="124" t="s">
        <v>51</v>
      </c>
      <c r="L63" s="33"/>
      <c r="M63" s="33"/>
      <c r="N63" s="33"/>
      <c r="O63" s="33"/>
      <c r="P63" s="33"/>
      <c r="Q63" s="33"/>
      <c r="R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</row>
    <row r="64" spans="2:35" ht="23.25" x14ac:dyDescent="0.35">
      <c r="K64" s="124" t="s">
        <v>22</v>
      </c>
      <c r="L64" s="33"/>
      <c r="M64" s="33"/>
      <c r="N64" s="33"/>
      <c r="O64" s="33"/>
      <c r="P64" s="33"/>
      <c r="Q64" s="33"/>
      <c r="R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</row>
    <row r="65" spans="11:35" ht="23.25" x14ac:dyDescent="0.35">
      <c r="K65" s="124"/>
      <c r="L65" s="33"/>
      <c r="M65" s="33"/>
      <c r="N65" s="33"/>
      <c r="O65" s="33"/>
      <c r="P65" s="222" t="s">
        <v>63</v>
      </c>
      <c r="Q65" s="222"/>
      <c r="R65" s="221" t="s">
        <v>64</v>
      </c>
      <c r="S65" s="221"/>
      <c r="T65" s="141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</row>
    <row r="66" spans="11:35" ht="21" x14ac:dyDescent="0.35">
      <c r="K66" s="220" t="s">
        <v>62</v>
      </c>
      <c r="L66" s="220"/>
      <c r="M66" s="220"/>
      <c r="N66" s="220"/>
      <c r="O66" s="220"/>
      <c r="P66" s="200">
        <f>M16/(M16+N16+O16+P16+Q16)</f>
        <v>0.83786118683162092</v>
      </c>
      <c r="Q66" s="200"/>
      <c r="R66" s="200">
        <f>M16/SUM(M16:O16)</f>
        <v>0.88296283201484949</v>
      </c>
      <c r="S66" s="200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</row>
    <row r="67" spans="11:35" ht="21" x14ac:dyDescent="0.35">
      <c r="K67" s="220" t="s">
        <v>60</v>
      </c>
      <c r="L67" s="220"/>
      <c r="M67" s="220"/>
      <c r="N67" s="220"/>
      <c r="O67" s="220"/>
      <c r="P67" s="200">
        <f>M33/SUM(M33:R33)</f>
        <v>0.80361258559175797</v>
      </c>
      <c r="Q67" s="200"/>
      <c r="R67" s="200">
        <f>M33/(SUM(M33:O33,R33))</f>
        <v>0.84501132811784063</v>
      </c>
      <c r="S67" s="200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</row>
    <row r="68" spans="11:35" ht="21" x14ac:dyDescent="0.35">
      <c r="K68" s="220" t="s">
        <v>65</v>
      </c>
      <c r="L68" s="220"/>
      <c r="M68" s="220"/>
      <c r="N68" s="220"/>
      <c r="O68" s="220"/>
      <c r="P68" s="200">
        <f>G33/SUM(G33:L33)</f>
        <v>0.6978143072699875</v>
      </c>
      <c r="Q68" s="200"/>
      <c r="R68" s="200">
        <f>G33/SUM(G33,H33,I33,L33)</f>
        <v>0.71965117471694817</v>
      </c>
      <c r="S68" s="200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</row>
    <row r="69" spans="11:35" ht="21" x14ac:dyDescent="0.35">
      <c r="K69" s="220" t="s">
        <v>61</v>
      </c>
      <c r="L69" s="220"/>
      <c r="M69" s="220"/>
      <c r="N69" s="220"/>
      <c r="O69" s="220"/>
      <c r="P69" s="200">
        <f>(Q42+Q43)/Y52</f>
        <v>0.77017245030677695</v>
      </c>
      <c r="Q69" s="200"/>
      <c r="R69" s="200">
        <f>(Q42+Q43)/Y51</f>
        <v>0.80390126107580362</v>
      </c>
      <c r="S69" s="200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</row>
    <row r="70" spans="11:35" ht="21" x14ac:dyDescent="0.35">
      <c r="K70" s="220" t="s">
        <v>58</v>
      </c>
      <c r="L70" s="220"/>
      <c r="M70" s="220"/>
      <c r="N70" s="220"/>
      <c r="O70" s="220"/>
      <c r="P70" s="33"/>
      <c r="Q70" s="200">
        <f>SUM(Q42,Q43)/(Y53-F15*10.7639)</f>
        <v>0.48962458856518248</v>
      </c>
      <c r="R70" s="200"/>
      <c r="U70" s="200">
        <v>0.46</v>
      </c>
      <c r="V70" s="200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</row>
    <row r="71" spans="11:35" ht="23.25" x14ac:dyDescent="0.35">
      <c r="K71" s="124" t="s">
        <v>93</v>
      </c>
      <c r="L71" s="33"/>
      <c r="M71" s="33"/>
      <c r="N71" s="33"/>
      <c r="O71" s="33"/>
      <c r="P71" s="33"/>
      <c r="Q71" s="200">
        <f>SUM(Q42,Q43)/Y53</f>
        <v>0.46747438910011635</v>
      </c>
      <c r="R71" s="200"/>
      <c r="S71" s="33"/>
      <c r="T71" s="33"/>
      <c r="U71" s="200">
        <v>0.44290000000000002</v>
      </c>
      <c r="V71" s="200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</row>
    <row r="72" spans="11:35" x14ac:dyDescent="0.25">
      <c r="N72" s="37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</row>
    <row r="73" spans="11:35" x14ac:dyDescent="0.25"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</row>
    <row r="74" spans="11:35" x14ac:dyDescent="0.25">
      <c r="N74" s="14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</row>
    <row r="75" spans="11:35" x14ac:dyDescent="0.25"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</row>
  </sheetData>
  <mergeCells count="37">
    <mergeCell ref="Q71:R71"/>
    <mergeCell ref="U71:V71"/>
    <mergeCell ref="U70:V70"/>
    <mergeCell ref="AC34:AE34"/>
    <mergeCell ref="K70:O70"/>
    <mergeCell ref="Q70:R70"/>
    <mergeCell ref="R65:S65"/>
    <mergeCell ref="R66:S66"/>
    <mergeCell ref="R67:S67"/>
    <mergeCell ref="R68:S68"/>
    <mergeCell ref="R69:S69"/>
    <mergeCell ref="K66:O66"/>
    <mergeCell ref="K67:O67"/>
    <mergeCell ref="K68:O68"/>
    <mergeCell ref="K69:O69"/>
    <mergeCell ref="P65:Q65"/>
    <mergeCell ref="P66:Q66"/>
    <mergeCell ref="P67:Q67"/>
    <mergeCell ref="P68:Q68"/>
    <mergeCell ref="P69:Q69"/>
    <mergeCell ref="A7:A8"/>
    <mergeCell ref="P56:Q56"/>
    <mergeCell ref="A16:A32"/>
    <mergeCell ref="B16:B32"/>
    <mergeCell ref="A9:A15"/>
    <mergeCell ref="A33:C33"/>
    <mergeCell ref="A34:C34"/>
    <mergeCell ref="K59:M59"/>
    <mergeCell ref="D6:E6"/>
    <mergeCell ref="D4:F4"/>
    <mergeCell ref="X1:Y1"/>
    <mergeCell ref="X2:Y2"/>
    <mergeCell ref="A4:B5"/>
    <mergeCell ref="G4:L4"/>
    <mergeCell ref="M4:X4"/>
    <mergeCell ref="M5:R5"/>
    <mergeCell ref="S5:X5"/>
  </mergeCells>
  <pageMargins left="0.23622047244094491" right="0.23622047244094491" top="0.74803149606299213" bottom="0.74803149606299213" header="0.31496062992125984" footer="0.31496062992125984"/>
  <pageSetup paperSize="8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Plot 1 (CPG)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 Shun, Seam</dc:creator>
  <cp:lastModifiedBy>Chang Wei Xing</cp:lastModifiedBy>
  <cp:lastPrinted>2015-11-01T10:19:06Z</cp:lastPrinted>
  <dcterms:created xsi:type="dcterms:W3CDTF">2014-07-28T10:29:28Z</dcterms:created>
  <dcterms:modified xsi:type="dcterms:W3CDTF">2015-11-03T08:58:32Z</dcterms:modified>
</cp:coreProperties>
</file>