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36" yWindow="768" windowWidth="10044" windowHeight="6432" tabRatio="490"/>
  </bookViews>
  <sheets>
    <sheet name="Scheme 03" sheetId="3" r:id="rId1"/>
    <sheet name="Scheme 04" sheetId="1" r:id="rId2"/>
    <sheet name="Scheme 5" sheetId="2" r:id="rId3"/>
  </sheets>
  <definedNames>
    <definedName name="_xlnm.Print_Area" localSheetId="0">'Scheme 03'!$B$2:$N$47</definedName>
    <definedName name="_xlnm.Print_Area" localSheetId="1">'Scheme 04'!$B$14:$U$37</definedName>
    <definedName name="_xlnm.Print_Area" localSheetId="2">'Scheme 5'!$C$14:$U$37</definedName>
  </definedNames>
  <calcPr calcId="145621"/>
</workbook>
</file>

<file path=xl/calcChain.xml><?xml version="1.0" encoding="utf-8"?>
<calcChain xmlns="http://schemas.openxmlformats.org/spreadsheetml/2006/main">
  <c r="I47" i="3" l="1"/>
  <c r="F47" i="3"/>
  <c r="H37" i="3" l="1"/>
  <c r="F38" i="3" s="1"/>
  <c r="K37" i="3"/>
  <c r="I38" i="3" s="1"/>
  <c r="J37" i="3"/>
  <c r="G37" i="3" l="1"/>
  <c r="I32" i="3"/>
  <c r="F32" i="3"/>
  <c r="C32" i="3"/>
  <c r="C31" i="3"/>
  <c r="L31" i="3" s="1"/>
  <c r="L32" i="3" s="1"/>
  <c r="I12" i="3"/>
  <c r="F12" i="3"/>
  <c r="J16" i="3" l="1"/>
  <c r="F24" i="3" l="1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4" i="3"/>
  <c r="I24" i="3"/>
  <c r="J24" i="3" s="1"/>
  <c r="I26" i="3" l="1"/>
  <c r="I25" i="3"/>
  <c r="G24" i="3"/>
  <c r="J17" i="3"/>
  <c r="I27" i="3" l="1"/>
  <c r="F27" i="3"/>
  <c r="M6" i="2" l="1"/>
  <c r="L5" i="2"/>
  <c r="F5" i="3" l="1"/>
  <c r="F6" i="3" s="1"/>
  <c r="C11" i="3"/>
  <c r="L11" i="3" s="1"/>
  <c r="L12" i="3" s="1"/>
  <c r="C12" i="3"/>
  <c r="G17" i="3"/>
  <c r="L21" i="2" l="1"/>
  <c r="L21" i="1"/>
  <c r="K21" i="1"/>
  <c r="R22" i="2"/>
  <c r="S49" i="2"/>
  <c r="P49" i="2"/>
  <c r="M49" i="2"/>
  <c r="J49" i="2"/>
  <c r="G49" i="2"/>
  <c r="D49" i="2"/>
  <c r="T48" i="2"/>
  <c r="F48" i="2"/>
  <c r="I47" i="2"/>
  <c r="L46" i="2"/>
  <c r="D46" i="2"/>
  <c r="G46" i="2" s="1"/>
  <c r="K44" i="2"/>
  <c r="L44" i="2" s="1"/>
  <c r="I44" i="2"/>
  <c r="D44" i="2"/>
  <c r="E44" i="2" s="1"/>
  <c r="U43" i="2"/>
  <c r="R43" i="2"/>
  <c r="O43" i="2"/>
  <c r="L43" i="2"/>
  <c r="S41" i="2"/>
  <c r="P41" i="2"/>
  <c r="M41" i="2"/>
  <c r="J41" i="2"/>
  <c r="G41" i="2"/>
  <c r="D41" i="2"/>
  <c r="D40" i="2"/>
  <c r="T36" i="2"/>
  <c r="U36" i="2" s="1"/>
  <c r="Q36" i="2"/>
  <c r="R36" i="2" s="1"/>
  <c r="N36" i="2"/>
  <c r="O36" i="2" s="1"/>
  <c r="U35" i="2"/>
  <c r="T35" i="2"/>
  <c r="R35" i="2"/>
  <c r="Q35" i="2"/>
  <c r="O35" i="2"/>
  <c r="N35" i="2"/>
  <c r="L35" i="2"/>
  <c r="I35" i="2"/>
  <c r="F35" i="2"/>
  <c r="T34" i="2"/>
  <c r="U34" i="2" s="1"/>
  <c r="Q34" i="2"/>
  <c r="R34" i="2" s="1"/>
  <c r="N34" i="2"/>
  <c r="O34" i="2" s="1"/>
  <c r="T33" i="2"/>
  <c r="U33" i="2" s="1"/>
  <c r="Q33" i="2"/>
  <c r="R33" i="2" s="1"/>
  <c r="N33" i="2"/>
  <c r="O33" i="2" s="1"/>
  <c r="N32" i="2"/>
  <c r="O32" i="2" s="1"/>
  <c r="O37" i="2" s="1"/>
  <c r="K32" i="2"/>
  <c r="L32" i="2" s="1"/>
  <c r="D27" i="2"/>
  <c r="S26" i="2"/>
  <c r="S27" i="2" s="1"/>
  <c r="P26" i="2"/>
  <c r="P27" i="2" s="1"/>
  <c r="M26" i="2"/>
  <c r="M27" i="2" s="1"/>
  <c r="F26" i="2"/>
  <c r="W25" i="2"/>
  <c r="D25" i="2"/>
  <c r="J25" i="2" s="1"/>
  <c r="K25" i="2" s="1"/>
  <c r="K36" i="2" s="1"/>
  <c r="L36" i="2" s="1"/>
  <c r="W24" i="2"/>
  <c r="D24" i="2"/>
  <c r="J24" i="2" s="1"/>
  <c r="K24" i="2" s="1"/>
  <c r="K35" i="2" s="1"/>
  <c r="W23" i="2"/>
  <c r="W22" i="2"/>
  <c r="T21" i="2"/>
  <c r="T32" i="2" s="1"/>
  <c r="U32" i="2" s="1"/>
  <c r="U37" i="2" s="1"/>
  <c r="Q21" i="2"/>
  <c r="Q32" i="2" s="1"/>
  <c r="R32" i="2" s="1"/>
  <c r="R37" i="2" s="1"/>
  <c r="N21" i="2"/>
  <c r="N26" i="2" s="1"/>
  <c r="K21" i="2"/>
  <c r="S19" i="2"/>
  <c r="P19" i="2"/>
  <c r="M19" i="2"/>
  <c r="J19" i="2"/>
  <c r="G19" i="2"/>
  <c r="D19" i="2"/>
  <c r="D18" i="2"/>
  <c r="G9" i="2"/>
  <c r="D21" i="2" s="1"/>
  <c r="Q26" i="2" l="1"/>
  <c r="R21" i="2"/>
  <c r="E21" i="2"/>
  <c r="O21" i="2"/>
  <c r="U21" i="2"/>
  <c r="G21" i="2"/>
  <c r="E25" i="2"/>
  <c r="E36" i="2" s="1"/>
  <c r="F36" i="2" s="1"/>
  <c r="D23" i="2"/>
  <c r="E24" i="2"/>
  <c r="E35" i="2" s="1"/>
  <c r="G25" i="2"/>
  <c r="H25" i="2" s="1"/>
  <c r="H36" i="2" s="1"/>
  <c r="I36" i="2" s="1"/>
  <c r="E46" i="2"/>
  <c r="D22" i="2"/>
  <c r="G24" i="2"/>
  <c r="H24" i="2" s="1"/>
  <c r="H35" i="2" s="1"/>
  <c r="T26" i="2"/>
  <c r="D43" i="2"/>
  <c r="D47" i="2"/>
  <c r="E47" i="2" s="1"/>
  <c r="D45" i="2"/>
  <c r="G10" i="2"/>
  <c r="O21" i="1"/>
  <c r="U21" i="1"/>
  <c r="R21" i="1"/>
  <c r="K44" i="1"/>
  <c r="L44" i="1"/>
  <c r="L46" i="1"/>
  <c r="I47" i="1"/>
  <c r="I44" i="1"/>
  <c r="U43" i="1"/>
  <c r="R43" i="1"/>
  <c r="O43" i="1"/>
  <c r="L43" i="1"/>
  <c r="D49" i="1"/>
  <c r="F48" i="1"/>
  <c r="E47" i="1"/>
  <c r="D47" i="1"/>
  <c r="D46" i="1"/>
  <c r="G45" i="1"/>
  <c r="E45" i="1"/>
  <c r="D45" i="1"/>
  <c r="D44" i="1"/>
  <c r="D43" i="1"/>
  <c r="S41" i="1"/>
  <c r="P41" i="1"/>
  <c r="M41" i="1"/>
  <c r="J41" i="1"/>
  <c r="G41" i="1"/>
  <c r="D41" i="1"/>
  <c r="D40" i="1"/>
  <c r="W21" i="2" l="1"/>
  <c r="H21" i="2"/>
  <c r="J22" i="2"/>
  <c r="E22" i="2"/>
  <c r="E33" i="2" s="1"/>
  <c r="F33" i="2" s="1"/>
  <c r="G22" i="2"/>
  <c r="H22" i="2" s="1"/>
  <c r="H33" i="2" s="1"/>
  <c r="I33" i="2" s="1"/>
  <c r="E26" i="2"/>
  <c r="E32" i="2"/>
  <c r="F32" i="2" s="1"/>
  <c r="F37" i="2" s="1"/>
  <c r="E45" i="2"/>
  <c r="G45" i="2"/>
  <c r="J23" i="2"/>
  <c r="K23" i="2" s="1"/>
  <c r="K34" i="2" s="1"/>
  <c r="L34" i="2" s="1"/>
  <c r="G23" i="2"/>
  <c r="H23" i="2" s="1"/>
  <c r="H34" i="2" s="1"/>
  <c r="I34" i="2" s="1"/>
  <c r="E23" i="2"/>
  <c r="E34" i="2" s="1"/>
  <c r="F34" i="2" s="1"/>
  <c r="D26" i="2"/>
  <c r="E43" i="2"/>
  <c r="E48" i="2" s="1"/>
  <c r="D48" i="2"/>
  <c r="M49" i="1"/>
  <c r="E43" i="1"/>
  <c r="E46" i="1"/>
  <c r="G46" i="1"/>
  <c r="D48" i="1"/>
  <c r="E44" i="1"/>
  <c r="G9" i="1"/>
  <c r="G10" i="1" s="1"/>
  <c r="H32" i="2" l="1"/>
  <c r="I32" i="2" s="1"/>
  <c r="I37" i="2" s="1"/>
  <c r="H26" i="2"/>
  <c r="G26" i="2"/>
  <c r="G27" i="2" s="1"/>
  <c r="J26" i="2"/>
  <c r="J27" i="2" s="1"/>
  <c r="K22" i="2"/>
  <c r="P49" i="1"/>
  <c r="T48" i="1"/>
  <c r="S49" i="1"/>
  <c r="G49" i="1"/>
  <c r="E48" i="1"/>
  <c r="T36" i="1"/>
  <c r="U36" i="1" s="1"/>
  <c r="Q36" i="1"/>
  <c r="R36" i="1" s="1"/>
  <c r="N36" i="1"/>
  <c r="O36" i="1" s="1"/>
  <c r="U35" i="1"/>
  <c r="T35" i="1"/>
  <c r="R35" i="1"/>
  <c r="Q35" i="1"/>
  <c r="O35" i="1"/>
  <c r="N35" i="1"/>
  <c r="L35" i="1"/>
  <c r="I35" i="1"/>
  <c r="F35" i="1"/>
  <c r="T34" i="1"/>
  <c r="U34" i="1" s="1"/>
  <c r="Q34" i="1"/>
  <c r="R34" i="1" s="1"/>
  <c r="N34" i="1"/>
  <c r="O34" i="1" s="1"/>
  <c r="T33" i="1"/>
  <c r="U33" i="1" s="1"/>
  <c r="Q33" i="1"/>
  <c r="R33" i="1" s="1"/>
  <c r="N33" i="1"/>
  <c r="O33" i="1" s="1"/>
  <c r="F26" i="1"/>
  <c r="D27" i="1"/>
  <c r="D22" i="1"/>
  <c r="G22" i="1" s="1"/>
  <c r="H22" i="1" s="1"/>
  <c r="H33" i="1" s="1"/>
  <c r="I33" i="1" s="1"/>
  <c r="D25" i="1"/>
  <c r="K33" i="2" l="1"/>
  <c r="L33" i="2" s="1"/>
  <c r="L37" i="2" s="1"/>
  <c r="K26" i="2"/>
  <c r="E22" i="1"/>
  <c r="E33" i="1" s="1"/>
  <c r="F33" i="1" s="1"/>
  <c r="D24" i="1"/>
  <c r="J24" i="1" s="1"/>
  <c r="K24" i="1" s="1"/>
  <c r="K35" i="1" s="1"/>
  <c r="D23" i="1"/>
  <c r="G23" i="1" s="1"/>
  <c r="H23" i="1" s="1"/>
  <c r="H34" i="1" s="1"/>
  <c r="I34" i="1" s="1"/>
  <c r="G25" i="1"/>
  <c r="H25" i="1" s="1"/>
  <c r="H36" i="1" s="1"/>
  <c r="I36" i="1" s="1"/>
  <c r="J25" i="1"/>
  <c r="K25" i="1" s="1"/>
  <c r="K36" i="1" s="1"/>
  <c r="L36" i="1" s="1"/>
  <c r="E25" i="1"/>
  <c r="E36" i="1" s="1"/>
  <c r="F36" i="1" s="1"/>
  <c r="D21" i="1"/>
  <c r="J22" i="1"/>
  <c r="K22" i="1" s="1"/>
  <c r="K33" i="1" s="1"/>
  <c r="L33" i="1" s="1"/>
  <c r="W25" i="1"/>
  <c r="W23" i="1"/>
  <c r="S19" i="1"/>
  <c r="P19" i="1"/>
  <c r="M19" i="1"/>
  <c r="J19" i="1"/>
  <c r="G19" i="1"/>
  <c r="D19" i="1"/>
  <c r="D18" i="1"/>
  <c r="G24" i="1" l="1"/>
  <c r="H24" i="1" s="1"/>
  <c r="H35" i="1" s="1"/>
  <c r="E23" i="1"/>
  <c r="E34" i="1" s="1"/>
  <c r="F34" i="1" s="1"/>
  <c r="J23" i="1"/>
  <c r="K23" i="1" s="1"/>
  <c r="K34" i="1" s="1"/>
  <c r="L34" i="1" s="1"/>
  <c r="E24" i="1"/>
  <c r="E35" i="1" s="1"/>
  <c r="Q21" i="1"/>
  <c r="Q32" i="1" s="1"/>
  <c r="R32" i="1" s="1"/>
  <c r="R37" i="1" s="1"/>
  <c r="N21" i="1"/>
  <c r="N32" i="1" s="1"/>
  <c r="O32" i="1" s="1"/>
  <c r="O37" i="1" s="1"/>
  <c r="G21" i="1"/>
  <c r="D26" i="1"/>
  <c r="T21" i="1"/>
  <c r="T32" i="1" s="1"/>
  <c r="U32" i="1" s="1"/>
  <c r="U37" i="1" s="1"/>
  <c r="E21" i="1"/>
  <c r="W22" i="1"/>
  <c r="H21" i="1" l="1"/>
  <c r="G26" i="1"/>
  <c r="G27" i="1" s="1"/>
  <c r="K32" i="1"/>
  <c r="L32" i="1" s="1"/>
  <c r="L37" i="1" s="1"/>
  <c r="K26" i="1"/>
  <c r="E32" i="1"/>
  <c r="F32" i="1" s="1"/>
  <c r="F37" i="1" s="1"/>
  <c r="E26" i="1"/>
  <c r="N26" i="1"/>
  <c r="Q26" i="1"/>
  <c r="T26" i="1"/>
  <c r="H32" i="1" l="1"/>
  <c r="I32" i="1" s="1"/>
  <c r="I37" i="1" s="1"/>
  <c r="H26" i="1"/>
  <c r="S26" i="1"/>
  <c r="S27" i="1" s="1"/>
  <c r="P26" i="1"/>
  <c r="P27" i="1" s="1"/>
  <c r="M26" i="1"/>
  <c r="M27" i="1" s="1"/>
  <c r="W21" i="1" l="1"/>
  <c r="W24" i="1" l="1"/>
  <c r="J26" i="1"/>
  <c r="J27" i="1" l="1"/>
  <c r="J49" i="1"/>
</calcChain>
</file>

<file path=xl/sharedStrings.xml><?xml version="1.0" encoding="utf-8"?>
<sst xmlns="http://schemas.openxmlformats.org/spreadsheetml/2006/main" count="455" uniqueCount="114">
  <si>
    <t>1sqm</t>
  </si>
  <si>
    <t>1 ac</t>
  </si>
  <si>
    <t>sqm</t>
  </si>
  <si>
    <t>Area</t>
  </si>
  <si>
    <t>ac</t>
  </si>
  <si>
    <t>Plot Ratio</t>
  </si>
  <si>
    <t>Gross Floor Area (GFA)</t>
  </si>
  <si>
    <t>COMPONENTS</t>
  </si>
  <si>
    <t>TOTAL DEVELOPMENT</t>
  </si>
  <si>
    <t>PHASE 1b</t>
  </si>
  <si>
    <t>PHASE 1a</t>
  </si>
  <si>
    <t>PHASE 2</t>
  </si>
  <si>
    <t>PHASE 3</t>
  </si>
  <si>
    <t>PHASE 4</t>
  </si>
  <si>
    <t>Land Area (sqm)</t>
  </si>
  <si>
    <t>Land Area (acres)</t>
  </si>
  <si>
    <t>%</t>
  </si>
  <si>
    <t xml:space="preserve">Serviced Apartment </t>
  </si>
  <si>
    <t>Commercial</t>
  </si>
  <si>
    <t>1cp</t>
  </si>
  <si>
    <t>20% visitor carpark</t>
  </si>
  <si>
    <t xml:space="preserve">Sales Gallery </t>
  </si>
  <si>
    <t>500</t>
  </si>
  <si>
    <t>Hotel</t>
  </si>
  <si>
    <t>Soho</t>
  </si>
  <si>
    <t>8</t>
  </si>
  <si>
    <t>units</t>
  </si>
  <si>
    <t>1 bus parking</t>
  </si>
  <si>
    <t>PLOT RATIO</t>
  </si>
  <si>
    <t>NO.</t>
  </si>
  <si>
    <t xml:space="preserve">revised brief </t>
  </si>
  <si>
    <t>1 ft</t>
  </si>
  <si>
    <t>I  DEVELOPMENT DATA</t>
  </si>
  <si>
    <t>II  CAR PARK PROVISION</t>
  </si>
  <si>
    <r>
      <t>GFA-30%</t>
    </r>
    <r>
      <rPr>
        <b/>
        <sz val="10"/>
        <color theme="1"/>
        <rFont val="Calibri"/>
        <family val="2"/>
        <scheme val="minor"/>
      </rPr>
      <t>(sqf)</t>
    </r>
  </si>
  <si>
    <t xml:space="preserve">  ASSUMPTION</t>
  </si>
  <si>
    <t xml:space="preserve">This design brief premised on a 4-phased development on a site of 20.31 acres with a combined proposed plot ratio 1:3.20 (as determined by Owner) against PDC's masterplan of plot ratio 1:4.0 </t>
  </si>
  <si>
    <t>m</t>
  </si>
  <si>
    <t>sqft</t>
  </si>
  <si>
    <t xml:space="preserve"> Total GFA is 263,012.86sqm, or 2,831,044.17 sqft</t>
  </si>
  <si>
    <t xml:space="preserve"> Key changes:</t>
  </si>
  <si>
    <t>4.2  The new % is against the overall new GFA, whilst the old % is against the overall previous GFA.</t>
  </si>
  <si>
    <t>Some key data/descriptors for each components:</t>
  </si>
  <si>
    <t>* This set of assumptions/data is as furnished by Owner to CPG on Apr 13 2015, as basis for program and design.</t>
  </si>
  <si>
    <t xml:space="preserve">5.1. Hotel
o Separate entrance for guest &amp; staff
</t>
  </si>
  <si>
    <t>- No of rooms: 300</t>
  </si>
  <si>
    <t>- Types: Standard (28sqm), Executive (28sqm), Studio (40sqm) and Suites (56sqm), with 3 nos. fixtures bath to all except Suites with bathtub</t>
  </si>
  <si>
    <t>- Facilities required: Pool c/w deck, fitness center (80sqm) and changing rooms.</t>
  </si>
  <si>
    <t>- BOH (Loading and unloading bay, changing rooms, staff canteen, etc (number and sizes)</t>
  </si>
  <si>
    <t>- Amenities: F&amp;B (All Day Dining – 140 seaters, c/w lobby lounge with 40 seaters Ballroom (600sqm), meeting rooms (7 numbers with 4 sizes -150sqm/100sqm/80sqm/50sqm).</t>
  </si>
  <si>
    <t>- Concept: Mixed c/w dual key designs</t>
  </si>
  <si>
    <t>- No of keys: 200</t>
  </si>
  <si>
    <t xml:space="preserve">   + 850sqm @ 55.0%, 1000-1200sqm @ 45.0%</t>
  </si>
  <si>
    <t xml:space="preserve">   + 550-650sqm @ 30.0%, 850sqm @ 40.0.0%, 1000-1200sqm @30.0%</t>
  </si>
  <si>
    <t xml:space="preserve">5.2. Service Apartment
o Separate entrance for guest &amp; staff
</t>
  </si>
  <si>
    <t xml:space="preserve">- Types and sizes </t>
  </si>
  <si>
    <t>- Recreational facilities</t>
  </si>
  <si>
    <t xml:space="preserve">  + Greenery park c/w jogging, biking tracks, exercise stations.</t>
  </si>
  <si>
    <t xml:space="preserve">  + Swimming pool, gynamsium, community hall, sports courts (futsal, badminton and basketball courts)</t>
  </si>
  <si>
    <t xml:space="preserve">- retail outlets c/w toilets. Sizes range from 70sqm - 150sqm. </t>
  </si>
  <si>
    <t>- Concept: Modern contemporary</t>
  </si>
  <si>
    <t>5.3. Commercial</t>
  </si>
  <si>
    <t>- Mixed: Singlex unit 550sqft @ 60.0%, Duplex unit 850 sqft @ 40.0%)</t>
  </si>
  <si>
    <t>5.5 Shophouse</t>
  </si>
  <si>
    <r>
      <rPr>
        <b/>
        <sz val="12"/>
        <color rgb="FF0070C0"/>
        <rFont val="Calibri"/>
        <family val="2"/>
        <scheme val="minor"/>
      </rPr>
      <t>5.4  Soho</t>
    </r>
    <r>
      <rPr>
        <sz val="12"/>
        <color rgb="FF0070C0"/>
        <rFont val="Calibri"/>
        <family val="2"/>
        <scheme val="minor"/>
      </rPr>
      <t xml:space="preserve">: </t>
    </r>
  </si>
  <si>
    <t>5.6 Carpark</t>
  </si>
  <si>
    <t>- 1 no. full basement carpark, in phases.</t>
  </si>
  <si>
    <t xml:space="preserve">- multi-storey carpark in each phase. </t>
  </si>
  <si>
    <t>Carpark provision *</t>
  </si>
  <si>
    <t>* Use GFA-30%</t>
  </si>
  <si>
    <t>4.1  Service Apartment's quantum increases to 71.67% from 58.00%. Commercial's quantum decreases to 15.90% from 22.00%. Office's quantum is 0.00% from 14.58%. New % is against overall new GFA, whilst the old % is against overall previous GFA.</t>
  </si>
  <si>
    <t>PLOT B MIXED USE DEV.</t>
  </si>
  <si>
    <t xml:space="preserve">  END</t>
  </si>
  <si>
    <t xml:space="preserve">  apr 14, 2015</t>
  </si>
  <si>
    <t xml:space="preserve">CPG CONSULTANTS </t>
  </si>
  <si>
    <t>PARAMOUNT COMMERCIAL MIXED DEVELOPMENT AT BATU KAWAN, PENANG, MY</t>
  </si>
  <si>
    <t>2 pages</t>
  </si>
  <si>
    <t xml:space="preserve"> New design brief dated Apr 13 2015 has no more dual key apartment in Phase 1b, no more commercial in Phase 2, 3 and 4, and no more office tower in Phase 4. But include shophouse in Phase 1b.</t>
  </si>
  <si>
    <t>- Each unit is 6.7m (7.8m) x 15.9m c.w common staircase and 1 no. lift for each pair of shophouse.</t>
  </si>
  <si>
    <t>No. of storey</t>
  </si>
  <si>
    <t>Footprint</t>
  </si>
  <si>
    <t>Number of storey</t>
  </si>
  <si>
    <t>Total</t>
  </si>
  <si>
    <t xml:space="preserve"> SCHEME 5</t>
  </si>
  <si>
    <t>SCHEME 4</t>
  </si>
  <si>
    <t>PLOT 1</t>
  </si>
  <si>
    <t>PLOT 2</t>
  </si>
  <si>
    <t>PLOT 3</t>
  </si>
  <si>
    <t xml:space="preserve"> Apartment </t>
  </si>
  <si>
    <t>GFA (sqft)</t>
  </si>
  <si>
    <t>No. of unit</t>
  </si>
  <si>
    <t>No of unit</t>
  </si>
  <si>
    <t>Number of carpark required</t>
  </si>
  <si>
    <t>20% Visitor</t>
  </si>
  <si>
    <t>DEVELOPMENT DATA</t>
  </si>
  <si>
    <t>Notes</t>
  </si>
  <si>
    <t xml:space="preserve">1cp/ 500sqf </t>
  </si>
  <si>
    <t>NO. OF CAR PARK ACHIEVED</t>
  </si>
  <si>
    <t>sqf</t>
  </si>
  <si>
    <t>NFA (sqft)</t>
  </si>
  <si>
    <t xml:space="preserve">Retail </t>
  </si>
  <si>
    <t>PARAMOUNT COMMERCIAL MIXED DEVELOPMENT AT BATU KAWAN, PENANG</t>
  </si>
  <si>
    <t>TOTAL</t>
  </si>
  <si>
    <t>Retail</t>
  </si>
  <si>
    <t>II  CAR PARK STATUTORY REQUIREMENT</t>
  </si>
  <si>
    <t>I. DESIGN BRIEF</t>
  </si>
  <si>
    <t>Car park requirement for hotel</t>
  </si>
  <si>
    <t>I. DESIGN PROPOSAL</t>
  </si>
  <si>
    <t>No. of floor/Tower</t>
  </si>
  <si>
    <t>Number Of Carpark Achieved</t>
  </si>
  <si>
    <t xml:space="preserve">Notes </t>
  </si>
  <si>
    <t>Number of Carpark Achieved</t>
  </si>
  <si>
    <t>3rd,4th,5th</t>
  </si>
  <si>
    <t xml:space="preserve">Basement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</si>
</sst>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00B0F0"/>
      <name val="Calibri"/>
      <family val="2"/>
      <scheme val="minor"/>
    </font>
    <font>
      <sz val="33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entury Gothic"/>
      <family val="2"/>
    </font>
    <font>
      <sz val="11"/>
      <color theme="1"/>
      <name val="Century Gothic"/>
      <family val="2"/>
    </font>
    <font>
      <b/>
      <sz val="12"/>
      <color rgb="FF0070C0"/>
      <name val="Century Gothic"/>
      <family val="2"/>
    </font>
    <font>
      <sz val="12"/>
      <color rgb="FF0070C0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0"/>
      <name val="Century Gothic"/>
      <family val="2"/>
    </font>
    <font>
      <b/>
      <sz val="18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4" fontId="0" fillId="0" borderId="0" xfId="0" applyNumberFormat="1"/>
    <xf numFmtId="0" fontId="4" fillId="0" borderId="0" xfId="0" applyFont="1"/>
    <xf numFmtId="43" fontId="0" fillId="0" borderId="0" xfId="1" applyNumberFormat="1" applyFont="1"/>
    <xf numFmtId="1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 applyBorder="1" applyAlignment="1">
      <alignment horizontal="right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0" fontId="2" fillId="0" borderId="0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10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10" fontId="0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7" fillId="0" borderId="0" xfId="0" applyFont="1" applyFill="1" applyBorder="1"/>
    <xf numFmtId="166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/>
    <xf numFmtId="165" fontId="2" fillId="0" borderId="0" xfId="0" applyNumberFormat="1" applyFont="1"/>
    <xf numFmtId="1" fontId="0" fillId="0" borderId="0" xfId="0" applyNumberFormat="1" applyFont="1" applyFill="1" applyBorder="1"/>
    <xf numFmtId="165" fontId="0" fillId="0" borderId="0" xfId="1" applyNumberFormat="1" applyFont="1" applyFill="1" applyBorder="1"/>
    <xf numFmtId="43" fontId="0" fillId="0" borderId="0" xfId="1" applyNumberFormat="1" applyFont="1" applyFill="1" applyBorder="1"/>
    <xf numFmtId="41" fontId="2" fillId="0" borderId="0" xfId="1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43" fontId="0" fillId="0" borderId="0" xfId="0" applyNumberFormat="1" applyFont="1" applyFill="1" applyBorder="1"/>
    <xf numFmtId="43" fontId="0" fillId="0" borderId="0" xfId="0" applyNumberFormat="1" applyFill="1" applyBorder="1"/>
    <xf numFmtId="165" fontId="0" fillId="0" borderId="0" xfId="0" applyNumberFormat="1" applyFill="1" applyBorder="1"/>
    <xf numFmtId="1" fontId="0" fillId="0" borderId="0" xfId="0" applyNumberFormat="1" applyFill="1" applyBorder="1"/>
    <xf numFmtId="37" fontId="0" fillId="0" borderId="0" xfId="0" applyNumberFormat="1" applyFill="1" applyBorder="1"/>
    <xf numFmtId="43" fontId="2" fillId="0" borderId="0" xfId="0" applyNumberFormat="1" applyFont="1" applyFill="1" applyBorder="1"/>
    <xf numFmtId="43" fontId="2" fillId="0" borderId="0" xfId="1" applyNumberFormat="1" applyFont="1" applyFill="1" applyBorder="1"/>
    <xf numFmtId="43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Border="1" applyAlignment="1"/>
    <xf numFmtId="16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wrapText="1"/>
    </xf>
    <xf numFmtId="3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Alignment="1">
      <alignment vertical="top"/>
    </xf>
    <xf numFmtId="3" fontId="0" fillId="0" borderId="0" xfId="0" applyNumberFormat="1" applyFont="1" applyFill="1" applyBorder="1" applyAlignment="1">
      <alignment vertical="top"/>
    </xf>
    <xf numFmtId="0" fontId="9" fillId="0" borderId="0" xfId="0" applyFont="1"/>
    <xf numFmtId="3" fontId="2" fillId="0" borderId="0" xfId="0" applyNumberFormat="1" applyFont="1" applyBorder="1"/>
    <xf numFmtId="4" fontId="6" fillId="0" borderId="0" xfId="0" applyNumberFormat="1" applyFont="1"/>
    <xf numFmtId="10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1" fillId="5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right"/>
    </xf>
    <xf numFmtId="4" fontId="6" fillId="4" borderId="1" xfId="0" applyNumberFormat="1" applyFont="1" applyFill="1" applyBorder="1"/>
    <xf numFmtId="3" fontId="6" fillId="4" borderId="1" xfId="0" applyNumberFormat="1" applyFont="1" applyFill="1" applyBorder="1"/>
    <xf numFmtId="10" fontId="6" fillId="4" borderId="1" xfId="0" applyNumberFormat="1" applyFont="1" applyFill="1" applyBorder="1"/>
    <xf numFmtId="39" fontId="6" fillId="4" borderId="1" xfId="0" applyNumberFormat="1" applyFont="1" applyFill="1" applyBorder="1" applyAlignment="1">
      <alignment horizontal="right"/>
    </xf>
    <xf numFmtId="164" fontId="6" fillId="0" borderId="1" xfId="1" applyFont="1" applyBorder="1"/>
    <xf numFmtId="43" fontId="6" fillId="4" borderId="1" xfId="0" applyNumberFormat="1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1" xfId="0" applyFont="1" applyBorder="1"/>
    <xf numFmtId="10" fontId="12" fillId="0" borderId="1" xfId="0" applyNumberFormat="1" applyFont="1" applyFill="1" applyBorder="1"/>
    <xf numFmtId="4" fontId="12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/>
    <xf numFmtId="0" fontId="12" fillId="0" borderId="1" xfId="0" applyFont="1" applyFill="1" applyBorder="1"/>
    <xf numFmtId="0" fontId="12" fillId="4" borderId="1" xfId="0" applyFont="1" applyFill="1" applyBorder="1"/>
    <xf numFmtId="1" fontId="12" fillId="4" borderId="1" xfId="0" applyNumberFormat="1" applyFont="1" applyFill="1" applyBorder="1"/>
    <xf numFmtId="43" fontId="6" fillId="0" borderId="1" xfId="1" applyNumberFormat="1" applyFont="1" applyFill="1" applyBorder="1"/>
    <xf numFmtId="14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Border="1"/>
    <xf numFmtId="4" fontId="12" fillId="4" borderId="1" xfId="0" applyNumberFormat="1" applyFont="1" applyFill="1" applyBorder="1"/>
    <xf numFmtId="43" fontId="12" fillId="0" borderId="1" xfId="1" applyNumberFormat="1" applyFont="1" applyFill="1" applyBorder="1"/>
    <xf numFmtId="14" fontId="12" fillId="0" borderId="1" xfId="0" applyNumberFormat="1" applyFont="1" applyFill="1" applyBorder="1"/>
    <xf numFmtId="0" fontId="0" fillId="5" borderId="0" xfId="0" applyFont="1" applyFill="1" applyBorder="1"/>
    <xf numFmtId="166" fontId="0" fillId="5" borderId="0" xfId="0" applyNumberFormat="1" applyFont="1" applyFill="1" applyBorder="1"/>
    <xf numFmtId="1" fontId="0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167" fontId="0" fillId="5" borderId="0" xfId="0" applyNumberFormat="1" applyFont="1" applyFill="1" applyBorder="1"/>
    <xf numFmtId="3" fontId="0" fillId="5" borderId="0" xfId="0" applyNumberFormat="1" applyFont="1" applyFill="1" applyBorder="1"/>
    <xf numFmtId="10" fontId="0" fillId="5" borderId="0" xfId="0" applyNumberFormat="1" applyFont="1" applyFill="1" applyBorder="1"/>
    <xf numFmtId="0" fontId="0" fillId="5" borderId="0" xfId="0" applyFill="1"/>
    <xf numFmtId="4" fontId="12" fillId="0" borderId="0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Border="1"/>
    <xf numFmtId="0" fontId="11" fillId="5" borderId="0" xfId="0" applyFont="1" applyFill="1" applyBorder="1"/>
    <xf numFmtId="4" fontId="10" fillId="0" borderId="0" xfId="0" applyNumberFormat="1" applyFont="1" applyBorder="1"/>
    <xf numFmtId="4" fontId="10" fillId="0" borderId="2" xfId="0" applyNumberFormat="1" applyFont="1" applyBorder="1"/>
    <xf numFmtId="0" fontId="10" fillId="0" borderId="4" xfId="0" applyFont="1" applyBorder="1"/>
    <xf numFmtId="4" fontId="9" fillId="0" borderId="2" xfId="0" applyNumberFormat="1" applyFont="1" applyBorder="1"/>
    <xf numFmtId="4" fontId="9" fillId="0" borderId="4" xfId="0" applyNumberFormat="1" applyFont="1" applyBorder="1"/>
    <xf numFmtId="0" fontId="10" fillId="0" borderId="0" xfId="0" applyFont="1" applyBorder="1"/>
    <xf numFmtId="10" fontId="10" fillId="0" borderId="0" xfId="0" applyNumberFormat="1" applyFont="1" applyBorder="1" applyAlignment="1">
      <alignment horizontal="left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/>
    <xf numFmtId="2" fontId="9" fillId="0" borderId="0" xfId="0" applyNumberFormat="1" applyFont="1" applyBorder="1"/>
    <xf numFmtId="4" fontId="6" fillId="0" borderId="0" xfId="0" applyNumberFormat="1" applyFont="1" applyBorder="1"/>
    <xf numFmtId="0" fontId="10" fillId="0" borderId="7" xfId="0" applyFont="1" applyBorder="1" applyAlignment="1">
      <alignment horizontal="right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15" fillId="0" borderId="9" xfId="0" applyFont="1" applyBorder="1"/>
    <xf numFmtId="4" fontId="10" fillId="0" borderId="10" xfId="0" applyNumberFormat="1" applyFont="1" applyBorder="1" applyAlignment="1">
      <alignment horizontal="right"/>
    </xf>
    <xf numFmtId="0" fontId="0" fillId="0" borderId="11" xfId="0" applyBorder="1"/>
    <xf numFmtId="0" fontId="9" fillId="0" borderId="10" xfId="0" applyFont="1" applyBorder="1" applyAlignment="1">
      <alignment horizontal="right"/>
    </xf>
    <xf numFmtId="10" fontId="6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6" fillId="0" borderId="11" xfId="0" applyFont="1" applyBorder="1"/>
    <xf numFmtId="0" fontId="10" fillId="0" borderId="12" xfId="0" applyFont="1" applyBorder="1" applyAlignment="1">
      <alignment horizontal="right"/>
    </xf>
    <xf numFmtId="0" fontId="9" fillId="0" borderId="13" xfId="0" applyFont="1" applyBorder="1"/>
    <xf numFmtId="4" fontId="10" fillId="0" borderId="13" xfId="0" applyNumberFormat="1" applyFont="1" applyBorder="1"/>
    <xf numFmtId="0" fontId="10" fillId="0" borderId="13" xfId="0" applyFont="1" applyBorder="1"/>
    <xf numFmtId="0" fontId="6" fillId="0" borderId="14" xfId="0" applyFont="1" applyBorder="1"/>
    <xf numFmtId="0" fontId="6" fillId="0" borderId="0" xfId="0" applyFont="1" applyAlignment="1">
      <alignment horizontal="center"/>
    </xf>
    <xf numFmtId="0" fontId="14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7" fontId="6" fillId="0" borderId="0" xfId="0" applyNumberFormat="1" applyFont="1" applyFill="1" applyBorder="1"/>
    <xf numFmtId="3" fontId="6" fillId="0" borderId="0" xfId="0" applyNumberFormat="1" applyFont="1" applyFill="1" applyBorder="1"/>
    <xf numFmtId="10" fontId="6" fillId="0" borderId="0" xfId="0" applyNumberFormat="1" applyFont="1" applyFill="1" applyBorder="1"/>
    <xf numFmtId="0" fontId="12" fillId="0" borderId="0" xfId="0" applyFont="1" applyFill="1" applyBorder="1"/>
    <xf numFmtId="3" fontId="12" fillId="0" borderId="0" xfId="0" applyNumberFormat="1" applyFont="1" applyFill="1" applyBorder="1"/>
    <xf numFmtId="10" fontId="12" fillId="0" borderId="0" xfId="0" applyNumberFormat="1" applyFont="1" applyFill="1" applyBorder="1"/>
    <xf numFmtId="0" fontId="6" fillId="0" borderId="0" xfId="0" applyFont="1" applyAlignment="1">
      <alignment vertical="top"/>
    </xf>
    <xf numFmtId="10" fontId="6" fillId="0" borderId="0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0" fontId="16" fillId="0" borderId="0" xfId="0" applyFont="1" applyFill="1" applyBorder="1"/>
    <xf numFmtId="166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/>
    <xf numFmtId="1" fontId="6" fillId="0" borderId="0" xfId="0" applyNumberFormat="1" applyFont="1" applyFill="1" applyBorder="1"/>
    <xf numFmtId="165" fontId="6" fillId="0" borderId="0" xfId="1" applyNumberFormat="1" applyFont="1" applyFill="1" applyBorder="1"/>
    <xf numFmtId="43" fontId="6" fillId="0" borderId="0" xfId="1" applyNumberFormat="1" applyFont="1" applyFill="1" applyBorder="1"/>
    <xf numFmtId="4" fontId="6" fillId="0" borderId="0" xfId="0" applyNumberFormat="1" applyFont="1" applyFill="1" applyBorder="1"/>
    <xf numFmtId="41" fontId="12" fillId="0" borderId="0" xfId="1" applyNumberFormat="1" applyFont="1" applyFill="1" applyBorder="1"/>
    <xf numFmtId="39" fontId="12" fillId="0" borderId="0" xfId="1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2" fillId="0" borderId="0" xfId="1" applyNumberFormat="1" applyFont="1" applyFill="1" applyBorder="1" applyAlignment="1">
      <alignment horizontal="center"/>
    </xf>
    <xf numFmtId="43" fontId="6" fillId="0" borderId="0" xfId="0" applyNumberFormat="1" applyFont="1" applyFill="1" applyBorder="1"/>
    <xf numFmtId="43" fontId="12" fillId="0" borderId="0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10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3" fontId="5" fillId="0" borderId="0" xfId="1" applyNumberFormat="1" applyFont="1" applyFill="1" applyBorder="1" applyAlignment="1">
      <alignment vertical="center" wrapText="1"/>
    </xf>
    <xf numFmtId="0" fontId="17" fillId="0" borderId="0" xfId="0" applyFont="1" applyFill="1" applyBorder="1"/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14" fillId="0" borderId="0" xfId="0" quotePrefix="1" applyFont="1" applyFill="1" applyBorder="1" applyAlignment="1">
      <alignment horizontal="left" vertical="top"/>
    </xf>
    <xf numFmtId="0" fontId="14" fillId="0" borderId="0" xfId="0" quotePrefix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4" fillId="0" borderId="0" xfId="0" applyFont="1" applyFill="1" applyBorder="1" applyAlignment="1">
      <alignment wrapText="1"/>
    </xf>
    <xf numFmtId="10" fontId="0" fillId="0" borderId="0" xfId="0" applyNumberForma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9" fillId="5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4" fontId="12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43" fontId="7" fillId="0" borderId="6" xfId="1" applyNumberFormat="1" applyFont="1" applyFill="1" applyBorder="1" applyAlignment="1">
      <alignment vertical="center"/>
    </xf>
    <xf numFmtId="0" fontId="0" fillId="0" borderId="6" xfId="0" applyBorder="1"/>
    <xf numFmtId="0" fontId="5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/>
    </xf>
    <xf numFmtId="0" fontId="12" fillId="4" borderId="0" xfId="0" applyFont="1" applyFill="1" applyBorder="1" applyAlignment="1">
      <alignment horizontal="right"/>
    </xf>
    <xf numFmtId="4" fontId="12" fillId="4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43" fontId="7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0" xfId="0" applyFont="1"/>
    <xf numFmtId="14" fontId="22" fillId="0" borderId="0" xfId="0" applyNumberFormat="1" applyFont="1"/>
    <xf numFmtId="0" fontId="25" fillId="0" borderId="0" xfId="0" applyFont="1"/>
    <xf numFmtId="4" fontId="23" fillId="0" borderId="0" xfId="0" applyNumberFormat="1" applyFont="1" applyBorder="1"/>
    <xf numFmtId="0" fontId="24" fillId="0" borderId="0" xfId="0" applyFont="1" applyBorder="1"/>
    <xf numFmtId="4" fontId="24" fillId="0" borderId="0" xfId="0" applyNumberFormat="1" applyFont="1" applyBorder="1"/>
    <xf numFmtId="10" fontId="25" fillId="0" borderId="0" xfId="0" applyNumberFormat="1" applyFont="1" applyAlignment="1">
      <alignment horizontal="center"/>
    </xf>
    <xf numFmtId="2" fontId="24" fillId="0" borderId="0" xfId="0" applyNumberFormat="1" applyFont="1" applyBorder="1"/>
    <xf numFmtId="0" fontId="23" fillId="0" borderId="0" xfId="0" applyFont="1" applyBorder="1"/>
    <xf numFmtId="4" fontId="25" fillId="0" borderId="0" xfId="0" applyNumberFormat="1" applyFont="1"/>
    <xf numFmtId="0" fontId="26" fillId="0" borderId="0" xfId="0" applyFont="1"/>
    <xf numFmtId="0" fontId="27" fillId="5" borderId="0" xfId="0" applyFont="1" applyFill="1" applyAlignment="1"/>
    <xf numFmtId="0" fontId="28" fillId="0" borderId="0" xfId="0" applyFont="1"/>
    <xf numFmtId="43" fontId="22" fillId="0" borderId="0" xfId="1" applyNumberFormat="1" applyFont="1"/>
    <xf numFmtId="0" fontId="29" fillId="2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right"/>
    </xf>
    <xf numFmtId="0" fontId="30" fillId="3" borderId="1" xfId="0" applyFont="1" applyFill="1" applyBorder="1" applyAlignment="1">
      <alignment horizontal="center"/>
    </xf>
    <xf numFmtId="4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/>
    </xf>
    <xf numFmtId="4" fontId="31" fillId="4" borderId="1" xfId="0" applyNumberFormat="1" applyFont="1" applyFill="1" applyBorder="1"/>
    <xf numFmtId="3" fontId="31" fillId="4" borderId="1" xfId="0" applyNumberFormat="1" applyFont="1" applyFill="1" applyBorder="1"/>
    <xf numFmtId="10" fontId="32" fillId="4" borderId="1" xfId="0" applyNumberFormat="1" applyFont="1" applyFill="1" applyBorder="1"/>
    <xf numFmtId="4" fontId="25" fillId="4" borderId="1" xfId="0" applyNumberFormat="1" applyFont="1" applyFill="1" applyBorder="1"/>
    <xf numFmtId="164" fontId="25" fillId="0" borderId="1" xfId="1" applyFont="1" applyBorder="1"/>
    <xf numFmtId="39" fontId="31" fillId="4" borderId="1" xfId="0" applyNumberFormat="1" applyFont="1" applyFill="1" applyBorder="1" applyAlignment="1">
      <alignment horizontal="right"/>
    </xf>
    <xf numFmtId="43" fontId="31" fillId="4" borderId="1" xfId="0" applyNumberFormat="1" applyFont="1" applyFill="1" applyBorder="1"/>
    <xf numFmtId="4" fontId="32" fillId="4" borderId="1" xfId="0" applyNumberFormat="1" applyFont="1" applyFill="1" applyBorder="1"/>
    <xf numFmtId="0" fontId="30" fillId="0" borderId="0" xfId="0" applyFont="1" applyFill="1" applyBorder="1" applyAlignment="1">
      <alignment horizontal="right"/>
    </xf>
    <xf numFmtId="4" fontId="30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10" fontId="26" fillId="0" borderId="0" xfId="0" applyNumberFormat="1" applyFont="1" applyFill="1" applyBorder="1"/>
    <xf numFmtId="4" fontId="22" fillId="0" borderId="0" xfId="0" applyNumberFormat="1" applyFont="1" applyFill="1" applyBorder="1"/>
    <xf numFmtId="0" fontId="26" fillId="0" borderId="0" xfId="0" applyFont="1" applyFill="1" applyBorder="1"/>
    <xf numFmtId="10" fontId="22" fillId="0" borderId="0" xfId="0" applyNumberFormat="1" applyFont="1" applyFill="1" applyBorder="1"/>
    <xf numFmtId="4" fontId="26" fillId="0" borderId="0" xfId="0" applyNumberFormat="1" applyFont="1" applyFill="1" applyBorder="1"/>
    <xf numFmtId="0" fontId="26" fillId="0" borderId="0" xfId="0" applyFont="1" applyFill="1" applyBorder="1" applyAlignment="1"/>
    <xf numFmtId="0" fontId="26" fillId="0" borderId="0" xfId="0" applyFont="1" applyFill="1"/>
    <xf numFmtId="0" fontId="26" fillId="0" borderId="6" xfId="0" applyFont="1" applyFill="1" applyBorder="1" applyAlignment="1"/>
    <xf numFmtId="0" fontId="30" fillId="0" borderId="1" xfId="0" applyFont="1" applyFill="1" applyBorder="1" applyAlignment="1">
      <alignment horizontal="right"/>
    </xf>
    <xf numFmtId="0" fontId="33" fillId="0" borderId="1" xfId="0" applyFont="1" applyBorder="1"/>
    <xf numFmtId="0" fontId="30" fillId="0" borderId="1" xfId="0" applyFont="1" applyFill="1" applyBorder="1" applyAlignment="1">
      <alignment wrapText="1"/>
    </xf>
    <xf numFmtId="0" fontId="30" fillId="0" borderId="4" xfId="0" quotePrefix="1" applyFont="1" applyFill="1" applyBorder="1" applyAlignment="1"/>
    <xf numFmtId="0" fontId="30" fillId="0" borderId="1" xfId="0" applyFont="1" applyFill="1" applyBorder="1"/>
    <xf numFmtId="4" fontId="25" fillId="4" borderId="1" xfId="0" applyNumberFormat="1" applyFont="1" applyFill="1" applyBorder="1" applyAlignment="1"/>
    <xf numFmtId="0" fontId="25" fillId="0" borderId="1" xfId="0" applyFont="1" applyFill="1" applyBorder="1"/>
    <xf numFmtId="10" fontId="33" fillId="0" borderId="1" xfId="0" applyNumberFormat="1" applyFont="1" applyFill="1" applyBorder="1"/>
    <xf numFmtId="0" fontId="30" fillId="0" borderId="1" xfId="0" applyFont="1" applyFill="1" applyBorder="1" applyAlignment="1"/>
    <xf numFmtId="4" fontId="30" fillId="0" borderId="1" xfId="0" applyNumberFormat="1" applyFont="1" applyFill="1" applyBorder="1" applyAlignment="1"/>
    <xf numFmtId="0" fontId="33" fillId="0" borderId="1" xfId="0" applyFont="1" applyFill="1" applyBorder="1"/>
    <xf numFmtId="4" fontId="30" fillId="4" borderId="1" xfId="0" applyNumberFormat="1" applyFont="1" applyFill="1" applyBorder="1"/>
    <xf numFmtId="4" fontId="30" fillId="0" borderId="1" xfId="0" applyNumberFormat="1" applyFont="1" applyFill="1" applyBorder="1"/>
    <xf numFmtId="4" fontId="33" fillId="0" borderId="1" xfId="0" applyNumberFormat="1" applyFont="1" applyFill="1" applyBorder="1" applyAlignment="1"/>
    <xf numFmtId="0" fontId="25" fillId="0" borderId="1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3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25" fillId="0" borderId="1" xfId="0" applyFont="1" applyBorder="1"/>
    <xf numFmtId="10" fontId="25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4" fillId="0" borderId="15" xfId="0" applyFont="1" applyBorder="1" applyAlignment="1">
      <alignment horizontal="right"/>
    </xf>
    <xf numFmtId="0" fontId="24" fillId="0" borderId="5" xfId="0" applyFont="1" applyBorder="1"/>
    <xf numFmtId="4" fontId="24" fillId="0" borderId="5" xfId="0" applyNumberFormat="1" applyFont="1" applyBorder="1"/>
    <xf numFmtId="4" fontId="24" fillId="0" borderId="16" xfId="0" applyNumberFormat="1" applyFont="1" applyBorder="1"/>
    <xf numFmtId="0" fontId="24" fillId="0" borderId="17" xfId="0" applyFont="1" applyBorder="1" applyAlignment="1">
      <alignment horizontal="right"/>
    </xf>
    <xf numFmtId="4" fontId="25" fillId="0" borderId="18" xfId="0" applyNumberFormat="1" applyFont="1" applyBorder="1"/>
    <xf numFmtId="0" fontId="23" fillId="0" borderId="17" xfId="0" applyFont="1" applyBorder="1" applyAlignment="1">
      <alignment horizontal="right"/>
    </xf>
    <xf numFmtId="0" fontId="23" fillId="0" borderId="18" xfId="0" applyFont="1" applyBorder="1"/>
    <xf numFmtId="0" fontId="23" fillId="0" borderId="19" xfId="0" applyFont="1" applyBorder="1" applyAlignment="1">
      <alignment horizontal="right"/>
    </xf>
    <xf numFmtId="0" fontId="24" fillId="0" borderId="6" xfId="0" applyFont="1" applyBorder="1"/>
    <xf numFmtId="4" fontId="23" fillId="0" borderId="6" xfId="0" applyNumberFormat="1" applyFont="1" applyBorder="1"/>
    <xf numFmtId="0" fontId="23" fillId="0" borderId="20" xfId="0" applyFont="1" applyBorder="1"/>
    <xf numFmtId="0" fontId="25" fillId="0" borderId="1" xfId="0" applyFont="1" applyBorder="1" applyAlignment="1">
      <alignment horizontal="center"/>
    </xf>
    <xf numFmtId="3" fontId="25" fillId="4" borderId="1" xfId="0" applyNumberFormat="1" applyFont="1" applyFill="1" applyBorder="1" applyAlignment="1"/>
    <xf numFmtId="0" fontId="21" fillId="0" borderId="1" xfId="0" applyFont="1" applyFill="1" applyBorder="1" applyAlignment="1">
      <alignment horizontal="left" vertical="center"/>
    </xf>
    <xf numFmtId="4" fontId="25" fillId="4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 shrinkToFit="1"/>
    </xf>
    <xf numFmtId="4" fontId="25" fillId="4" borderId="1" xfId="0" quotePrefix="1" applyNumberFormat="1" applyFont="1" applyFill="1" applyBorder="1"/>
    <xf numFmtId="4" fontId="31" fillId="4" borderId="1" xfId="0" quotePrefix="1" applyNumberFormat="1" applyFont="1" applyFill="1" applyBorder="1"/>
    <xf numFmtId="0" fontId="29" fillId="2" borderId="1" xfId="0" applyFont="1" applyFill="1" applyBorder="1" applyAlignment="1">
      <alignment horizontal="center" vertical="center"/>
    </xf>
    <xf numFmtId="0" fontId="30" fillId="0" borderId="4" xfId="0" quotePrefix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3" fillId="0" borderId="0" xfId="0" applyNumberFormat="1" applyFont="1" applyFill="1" applyBorder="1"/>
    <xf numFmtId="0" fontId="30" fillId="0" borderId="0" xfId="0" applyFont="1" applyFill="1" applyBorder="1"/>
    <xf numFmtId="0" fontId="33" fillId="0" borderId="0" xfId="0" applyFont="1" applyFill="1" applyBorder="1"/>
    <xf numFmtId="4" fontId="30" fillId="0" borderId="0" xfId="0" applyNumberFormat="1" applyFont="1" applyFill="1" applyBorder="1"/>
    <xf numFmtId="0" fontId="0" fillId="4" borderId="0" xfId="0" applyFill="1" applyBorder="1" applyAlignment="1">
      <alignment vertical="top"/>
    </xf>
    <xf numFmtId="0" fontId="0" fillId="4" borderId="0" xfId="0" applyFill="1" applyAlignment="1">
      <alignment vertical="top"/>
    </xf>
    <xf numFmtId="4" fontId="25" fillId="0" borderId="0" xfId="0" applyNumberFormat="1" applyFont="1" applyFill="1" applyBorder="1"/>
    <xf numFmtId="0" fontId="0" fillId="0" borderId="0" xfId="0" applyFill="1" applyAlignment="1">
      <alignment vertical="top"/>
    </xf>
    <xf numFmtId="0" fontId="33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3" fontId="25" fillId="4" borderId="2" xfId="0" applyNumberFormat="1" applyFont="1" applyFill="1" applyBorder="1" applyAlignment="1">
      <alignment horizontal="center"/>
    </xf>
    <xf numFmtId="3" fontId="25" fillId="4" borderId="4" xfId="0" applyNumberFormat="1" applyFont="1" applyFill="1" applyBorder="1" applyAlignment="1">
      <alignment horizontal="center"/>
    </xf>
    <xf numFmtId="3" fontId="33" fillId="0" borderId="2" xfId="0" applyNumberFormat="1" applyFont="1" applyFill="1" applyBorder="1" applyAlignment="1">
      <alignment horizontal="center"/>
    </xf>
    <xf numFmtId="3" fontId="33" fillId="0" borderId="4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 vertical="center" wrapText="1"/>
    </xf>
    <xf numFmtId="0" fontId="30" fillId="0" borderId="4" xfId="0" quotePrefix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/>
    </xf>
    <xf numFmtId="4" fontId="30" fillId="0" borderId="4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/>
    </xf>
    <xf numFmtId="0" fontId="21" fillId="0" borderId="19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 vertical="center" wrapText="1"/>
    </xf>
    <xf numFmtId="4" fontId="34" fillId="4" borderId="2" xfId="0" applyNumberFormat="1" applyFont="1" applyFill="1" applyBorder="1" applyAlignment="1">
      <alignment horizontal="center"/>
    </xf>
    <xf numFmtId="4" fontId="34" fillId="4" borderId="3" xfId="0" applyNumberFormat="1" applyFont="1" applyFill="1" applyBorder="1" applyAlignment="1">
      <alignment horizontal="center"/>
    </xf>
    <xf numFmtId="4" fontId="34" fillId="4" borderId="4" xfId="0" applyNumberFormat="1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" fontId="33" fillId="4" borderId="2" xfId="0" applyNumberFormat="1" applyFont="1" applyFill="1" applyBorder="1" applyAlignment="1">
      <alignment horizontal="center"/>
    </xf>
    <xf numFmtId="4" fontId="33" fillId="4" borderId="3" xfId="0" applyNumberFormat="1" applyFont="1" applyFill="1" applyBorder="1" applyAlignment="1">
      <alignment horizontal="center"/>
    </xf>
    <xf numFmtId="4" fontId="33" fillId="4" borderId="4" xfId="0" applyNumberFormat="1" applyFont="1" applyFill="1" applyBorder="1" applyAlignment="1">
      <alignment horizontal="center"/>
    </xf>
    <xf numFmtId="4" fontId="30" fillId="4" borderId="2" xfId="0" applyNumberFormat="1" applyFont="1" applyFill="1" applyBorder="1" applyAlignment="1">
      <alignment horizontal="center"/>
    </xf>
    <xf numFmtId="4" fontId="30" fillId="4" borderId="3" xfId="0" applyNumberFormat="1" applyFont="1" applyFill="1" applyBorder="1" applyAlignment="1">
      <alignment horizontal="center"/>
    </xf>
    <xf numFmtId="4" fontId="30" fillId="4" borderId="4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4" fontId="12" fillId="4" borderId="3" xfId="0" applyNumberFormat="1" applyFont="1" applyFill="1" applyBorder="1" applyAlignment="1">
      <alignment horizontal="center"/>
    </xf>
    <xf numFmtId="4" fontId="12" fillId="4" borderId="4" xfId="0" applyNumberFormat="1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1" fillId="5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97"/>
  <sheetViews>
    <sheetView tabSelected="1" topLeftCell="A22" zoomScale="70" zoomScaleNormal="70" workbookViewId="0">
      <selection activeCell="I49" sqref="I49:K49"/>
    </sheetView>
  </sheetViews>
  <sheetFormatPr defaultRowHeight="14.4" x14ac:dyDescent="0.3"/>
  <cols>
    <col min="1" max="1" width="3.5546875" customWidth="1"/>
    <col min="2" max="2" width="43" customWidth="1"/>
    <col min="3" max="3" width="12.6640625" customWidth="1"/>
    <col min="4" max="4" width="17.6640625" customWidth="1"/>
    <col min="5" max="5" width="9.33203125" bestFit="1" customWidth="1"/>
    <col min="6" max="6" width="14.6640625" customWidth="1"/>
    <col min="7" max="7" width="13.88671875" customWidth="1"/>
    <col min="8" max="8" width="15.5546875" customWidth="1"/>
    <col min="9" max="9" width="15.6640625" customWidth="1"/>
    <col min="10" max="10" width="14.44140625" customWidth="1"/>
    <col min="11" max="11" width="16.44140625" customWidth="1"/>
    <col min="12" max="12" width="14.33203125" customWidth="1"/>
    <col min="13" max="13" width="14.6640625" customWidth="1"/>
    <col min="14" max="14" width="13.33203125" customWidth="1"/>
    <col min="15" max="16" width="12.6640625" customWidth="1"/>
    <col min="17" max="17" width="10.5546875" customWidth="1"/>
    <col min="18" max="18" width="9.109375" customWidth="1"/>
    <col min="19" max="19" width="11" customWidth="1"/>
  </cols>
  <sheetData>
    <row r="2" spans="2:21" ht="17.399999999999999" x14ac:dyDescent="0.3">
      <c r="B2" s="227" t="s">
        <v>101</v>
      </c>
      <c r="C2" s="228"/>
      <c r="D2" s="228"/>
      <c r="E2" s="228"/>
      <c r="F2" s="228"/>
      <c r="G2" s="229">
        <v>42195</v>
      </c>
      <c r="H2" s="228"/>
      <c r="I2" s="228"/>
      <c r="J2" s="228"/>
      <c r="K2" s="228"/>
      <c r="L2" s="228"/>
      <c r="M2" s="228"/>
      <c r="N2" s="228"/>
    </row>
    <row r="3" spans="2:21" ht="15.6" x14ac:dyDescent="0.3">
      <c r="B3" s="288" t="s">
        <v>3</v>
      </c>
      <c r="C3" s="289">
        <v>20.309999999999999</v>
      </c>
      <c r="D3" s="290" t="s">
        <v>4</v>
      </c>
      <c r="E3" s="289"/>
      <c r="F3" s="290">
        <v>82191.520000000004</v>
      </c>
      <c r="G3" s="291" t="s">
        <v>2</v>
      </c>
      <c r="H3" s="286"/>
      <c r="I3" s="234"/>
      <c r="J3" s="230"/>
      <c r="K3" s="228"/>
      <c r="L3" s="228"/>
      <c r="M3" s="228"/>
      <c r="N3" s="228"/>
      <c r="P3" s="284">
        <v>1</v>
      </c>
      <c r="Q3" s="285">
        <v>10.7639</v>
      </c>
      <c r="R3" s="284">
        <v>1</v>
      </c>
      <c r="S3" s="284">
        <v>0.30480000000000002</v>
      </c>
      <c r="T3" s="284">
        <v>1</v>
      </c>
      <c r="U3" s="284">
        <v>4046.85</v>
      </c>
    </row>
    <row r="4" spans="2:21" ht="15.6" x14ac:dyDescent="0.3">
      <c r="B4" s="292" t="s">
        <v>5</v>
      </c>
      <c r="C4" s="235">
        <v>3.2</v>
      </c>
      <c r="D4" s="235"/>
      <c r="E4" s="233"/>
      <c r="F4" s="233"/>
      <c r="G4" s="293"/>
      <c r="H4" s="286"/>
      <c r="I4" s="234"/>
      <c r="J4" s="230"/>
      <c r="K4" s="228"/>
      <c r="L4" s="228"/>
      <c r="M4" s="228"/>
      <c r="N4" s="228"/>
      <c r="P4" s="285">
        <v>995.15</v>
      </c>
      <c r="Q4" s="285">
        <f t="shared" ref="Q4:Q19" si="0">P4*$Q$3</f>
        <v>10711.695084999999</v>
      </c>
      <c r="R4" s="285">
        <v>10</v>
      </c>
      <c r="S4" s="285">
        <f t="shared" ref="S4:S19" si="1">R4*$S$3</f>
        <v>3.048</v>
      </c>
      <c r="T4" s="283"/>
      <c r="U4" s="300">
        <f t="shared" ref="U4:U19" si="2">T4*$U$3</f>
        <v>0</v>
      </c>
    </row>
    <row r="5" spans="2:21" ht="15.6" x14ac:dyDescent="0.3">
      <c r="B5" s="294" t="s">
        <v>6</v>
      </c>
      <c r="C5" s="232"/>
      <c r="D5" s="232"/>
      <c r="E5" s="232"/>
      <c r="F5" s="231">
        <f>C4*F3</f>
        <v>263012.864</v>
      </c>
      <c r="G5" s="295" t="s">
        <v>2</v>
      </c>
      <c r="H5" s="287"/>
      <c r="I5" s="231"/>
      <c r="J5" s="236"/>
      <c r="K5" s="228"/>
      <c r="L5" s="228"/>
      <c r="M5" s="228"/>
      <c r="N5" s="228"/>
      <c r="P5" s="285">
        <v>103.97</v>
      </c>
      <c r="Q5" s="285">
        <f t="shared" si="0"/>
        <v>1119.1226830000001</v>
      </c>
      <c r="R5" s="285">
        <v>20</v>
      </c>
      <c r="S5" s="285">
        <f t="shared" si="1"/>
        <v>6.0960000000000001</v>
      </c>
      <c r="T5" s="283"/>
      <c r="U5" s="300">
        <f t="shared" si="2"/>
        <v>0</v>
      </c>
    </row>
    <row r="6" spans="2:21" ht="15.6" x14ac:dyDescent="0.3">
      <c r="B6" s="296"/>
      <c r="C6" s="297"/>
      <c r="D6" s="297"/>
      <c r="E6" s="297"/>
      <c r="F6" s="298">
        <f>F5*Q3</f>
        <v>2831044.1668095998</v>
      </c>
      <c r="G6" s="299" t="s">
        <v>98</v>
      </c>
      <c r="H6" s="287"/>
      <c r="I6" s="237"/>
      <c r="J6" s="230"/>
      <c r="K6" s="228"/>
      <c r="L6" s="228"/>
      <c r="M6" s="228"/>
      <c r="N6" s="228"/>
      <c r="P6" s="285"/>
      <c r="Q6" s="285">
        <f t="shared" si="0"/>
        <v>0</v>
      </c>
      <c r="R6" s="285">
        <v>7</v>
      </c>
      <c r="S6" s="285">
        <f t="shared" si="1"/>
        <v>2.1335999999999999</v>
      </c>
      <c r="T6" s="283"/>
      <c r="U6" s="300">
        <f t="shared" si="2"/>
        <v>0</v>
      </c>
    </row>
    <row r="7" spans="2:21" ht="25.2" customHeight="1" x14ac:dyDescent="0.55000000000000004">
      <c r="B7" s="239" t="s">
        <v>94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20"/>
      <c r="P7" s="285"/>
      <c r="Q7" s="285">
        <f t="shared" si="0"/>
        <v>0</v>
      </c>
      <c r="R7" s="285"/>
      <c r="S7" s="285">
        <f t="shared" si="1"/>
        <v>0</v>
      </c>
      <c r="T7" s="283"/>
      <c r="U7" s="300">
        <f t="shared" si="2"/>
        <v>0</v>
      </c>
    </row>
    <row r="8" spans="2:21" ht="15" customHeight="1" x14ac:dyDescent="0.4">
      <c r="B8" s="240"/>
      <c r="C8" s="240"/>
      <c r="D8" s="240"/>
      <c r="E8" s="228"/>
      <c r="F8" s="241"/>
      <c r="G8" s="228"/>
      <c r="H8" s="228"/>
      <c r="I8" s="228"/>
      <c r="J8" s="228"/>
      <c r="K8" s="228"/>
      <c r="L8" s="228"/>
      <c r="M8" s="228"/>
      <c r="N8" s="228"/>
      <c r="P8" s="285"/>
      <c r="Q8" s="285">
        <f t="shared" si="0"/>
        <v>0</v>
      </c>
      <c r="R8" s="285">
        <v>66</v>
      </c>
      <c r="S8" s="285">
        <f t="shared" si="1"/>
        <v>20.116800000000001</v>
      </c>
      <c r="T8" s="283"/>
      <c r="U8" s="300">
        <f t="shared" si="2"/>
        <v>0</v>
      </c>
    </row>
    <row r="9" spans="2:21" ht="21" customHeight="1" x14ac:dyDescent="0.3">
      <c r="B9" s="302" t="s">
        <v>105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P9" s="285"/>
      <c r="Q9" s="285">
        <f t="shared" si="0"/>
        <v>0</v>
      </c>
      <c r="R9" s="285"/>
      <c r="S9" s="285">
        <f t="shared" si="1"/>
        <v>0</v>
      </c>
      <c r="T9" s="283"/>
      <c r="U9" s="300">
        <f t="shared" si="2"/>
        <v>0</v>
      </c>
    </row>
    <row r="10" spans="2:21" ht="15" customHeight="1" x14ac:dyDescent="0.3">
      <c r="B10" s="242" t="s">
        <v>7</v>
      </c>
      <c r="C10" s="369" t="s">
        <v>8</v>
      </c>
      <c r="D10" s="369"/>
      <c r="E10" s="369"/>
      <c r="F10" s="370" t="s">
        <v>85</v>
      </c>
      <c r="G10" s="370"/>
      <c r="H10" s="370"/>
      <c r="I10" s="370" t="s">
        <v>86</v>
      </c>
      <c r="J10" s="370"/>
      <c r="K10" s="370"/>
      <c r="L10" s="355" t="s">
        <v>87</v>
      </c>
      <c r="M10" s="356"/>
      <c r="N10" s="357"/>
      <c r="O10" s="175"/>
      <c r="P10" s="285"/>
      <c r="Q10" s="285">
        <f t="shared" si="0"/>
        <v>0</v>
      </c>
      <c r="R10" s="285"/>
      <c r="S10" s="285">
        <f t="shared" si="1"/>
        <v>0</v>
      </c>
      <c r="T10" s="283"/>
      <c r="U10" s="300">
        <f t="shared" si="2"/>
        <v>0</v>
      </c>
    </row>
    <row r="11" spans="2:21" ht="15" customHeight="1" x14ac:dyDescent="0.3">
      <c r="B11" s="243" t="s">
        <v>14</v>
      </c>
      <c r="C11" s="337">
        <f>$F$3</f>
        <v>82191.520000000004</v>
      </c>
      <c r="D11" s="337"/>
      <c r="E11" s="337"/>
      <c r="F11" s="337">
        <v>12148.49</v>
      </c>
      <c r="G11" s="337"/>
      <c r="H11" s="337"/>
      <c r="I11" s="337">
        <v>24689.05</v>
      </c>
      <c r="J11" s="337"/>
      <c r="K11" s="337"/>
      <c r="L11" s="337">
        <f>C11-F11-I11</f>
        <v>45353.979999999996</v>
      </c>
      <c r="M11" s="337"/>
      <c r="N11" s="337"/>
      <c r="O11" s="174"/>
      <c r="P11" s="285"/>
      <c r="Q11" s="285">
        <f t="shared" si="0"/>
        <v>0</v>
      </c>
      <c r="R11" s="285"/>
      <c r="S11" s="285">
        <f t="shared" si="1"/>
        <v>0</v>
      </c>
      <c r="T11" s="283"/>
      <c r="U11" s="300">
        <f t="shared" si="2"/>
        <v>0</v>
      </c>
    </row>
    <row r="12" spans="2:21" ht="15" customHeight="1" x14ac:dyDescent="0.3">
      <c r="B12" s="243" t="s">
        <v>15</v>
      </c>
      <c r="C12" s="337">
        <f>$C$3</f>
        <v>20.309999999999999</v>
      </c>
      <c r="D12" s="337"/>
      <c r="E12" s="337"/>
      <c r="F12" s="337">
        <f>F11/$U$3</f>
        <v>3.0019620198425936</v>
      </c>
      <c r="G12" s="337"/>
      <c r="H12" s="337"/>
      <c r="I12" s="337">
        <f>I11/$U$3</f>
        <v>6.10080680035089</v>
      </c>
      <c r="J12" s="337"/>
      <c r="K12" s="337"/>
      <c r="L12" s="337">
        <f>L11/$U$3</f>
        <v>11.207230314936307</v>
      </c>
      <c r="M12" s="337"/>
      <c r="N12" s="337"/>
      <c r="O12" s="174"/>
      <c r="P12" s="285"/>
      <c r="Q12" s="285">
        <f t="shared" si="0"/>
        <v>0</v>
      </c>
      <c r="R12" s="285"/>
      <c r="S12" s="285">
        <f t="shared" si="1"/>
        <v>0</v>
      </c>
      <c r="T12" s="283"/>
      <c r="U12" s="300">
        <f t="shared" si="2"/>
        <v>0</v>
      </c>
    </row>
    <row r="13" spans="2:21" s="10" customFormat="1" ht="15" customHeight="1" x14ac:dyDescent="0.3">
      <c r="B13" s="244" t="s">
        <v>71</v>
      </c>
      <c r="C13" s="244" t="s">
        <v>99</v>
      </c>
      <c r="D13" s="244" t="s">
        <v>89</v>
      </c>
      <c r="E13" s="245" t="s">
        <v>16</v>
      </c>
      <c r="F13" s="246" t="s">
        <v>90</v>
      </c>
      <c r="G13" s="244" t="s">
        <v>99</v>
      </c>
      <c r="H13" s="244" t="s">
        <v>89</v>
      </c>
      <c r="I13" s="246" t="s">
        <v>91</v>
      </c>
      <c r="J13" s="244" t="s">
        <v>99</v>
      </c>
      <c r="K13" s="244" t="s">
        <v>89</v>
      </c>
      <c r="L13" s="246" t="s">
        <v>2</v>
      </c>
      <c r="M13" s="244" t="s">
        <v>99</v>
      </c>
      <c r="N13" s="244" t="s">
        <v>89</v>
      </c>
      <c r="O13" s="173"/>
      <c r="P13" s="285"/>
      <c r="Q13" s="285">
        <f t="shared" si="0"/>
        <v>0</v>
      </c>
      <c r="R13" s="285"/>
      <c r="S13" s="285">
        <f t="shared" si="1"/>
        <v>0</v>
      </c>
      <c r="T13" s="283"/>
      <c r="U13" s="300">
        <f t="shared" si="2"/>
        <v>0</v>
      </c>
    </row>
    <row r="14" spans="2:21" s="1" customFormat="1" ht="15" customHeight="1" x14ac:dyDescent="0.3">
      <c r="B14" s="247" t="s">
        <v>88</v>
      </c>
      <c r="C14" s="248"/>
      <c r="D14" s="249"/>
      <c r="E14" s="250"/>
      <c r="F14" s="251">
        <v>500</v>
      </c>
      <c r="G14" s="252">
        <v>514800</v>
      </c>
      <c r="H14" s="252"/>
      <c r="I14" s="248">
        <v>720</v>
      </c>
      <c r="J14" s="253">
        <v>360000</v>
      </c>
      <c r="K14" s="253"/>
      <c r="L14" s="248"/>
      <c r="M14" s="248"/>
      <c r="N14" s="248"/>
      <c r="O14" s="147"/>
      <c r="P14" s="285"/>
      <c r="Q14" s="285">
        <f t="shared" si="0"/>
        <v>0</v>
      </c>
      <c r="R14" s="285"/>
      <c r="S14" s="285">
        <f t="shared" si="1"/>
        <v>0</v>
      </c>
      <c r="T14" s="283"/>
      <c r="U14" s="300">
        <f t="shared" si="2"/>
        <v>0</v>
      </c>
    </row>
    <row r="15" spans="2:21" ht="15" customHeight="1" x14ac:dyDescent="0.3">
      <c r="B15" s="247" t="s">
        <v>100</v>
      </c>
      <c r="C15" s="248"/>
      <c r="D15" s="249"/>
      <c r="E15" s="250"/>
      <c r="F15" s="251"/>
      <c r="G15" s="252"/>
      <c r="H15" s="252"/>
      <c r="I15" s="248"/>
      <c r="J15" s="253">
        <v>180000</v>
      </c>
      <c r="K15" s="253"/>
      <c r="L15" s="248"/>
      <c r="M15" s="248"/>
      <c r="N15" s="248"/>
      <c r="O15" s="147"/>
      <c r="P15" s="285"/>
      <c r="Q15" s="285">
        <f t="shared" si="0"/>
        <v>0</v>
      </c>
      <c r="R15" s="285"/>
      <c r="S15" s="285">
        <f t="shared" si="1"/>
        <v>0</v>
      </c>
      <c r="T15" s="283"/>
      <c r="U15" s="300">
        <f t="shared" si="2"/>
        <v>0</v>
      </c>
    </row>
    <row r="16" spans="2:21" ht="15" customHeight="1" x14ac:dyDescent="0.3">
      <c r="B16" s="247" t="s">
        <v>23</v>
      </c>
      <c r="C16" s="248"/>
      <c r="D16" s="249"/>
      <c r="E16" s="250"/>
      <c r="F16" s="251"/>
      <c r="G16" s="252"/>
      <c r="H16" s="252"/>
      <c r="I16" s="248">
        <v>300</v>
      </c>
      <c r="J16" s="253">
        <f>I16*305</f>
        <v>91500</v>
      </c>
      <c r="K16" s="253"/>
      <c r="L16" s="248"/>
      <c r="M16" s="254"/>
      <c r="N16" s="254"/>
      <c r="O16" s="147"/>
      <c r="P16" s="285"/>
      <c r="Q16" s="285">
        <f t="shared" si="0"/>
        <v>0</v>
      </c>
      <c r="R16" s="285"/>
      <c r="S16" s="285">
        <f t="shared" si="1"/>
        <v>0</v>
      </c>
      <c r="T16" s="283"/>
      <c r="U16" s="300">
        <f t="shared" si="2"/>
        <v>0</v>
      </c>
    </row>
    <row r="17" spans="1:21" ht="15" customHeight="1" x14ac:dyDescent="0.3">
      <c r="B17" s="247" t="s">
        <v>102</v>
      </c>
      <c r="C17" s="248"/>
      <c r="D17" s="248"/>
      <c r="E17" s="255"/>
      <c r="F17" s="251"/>
      <c r="G17" s="251">
        <f>SUM(G14:G16)</f>
        <v>514800</v>
      </c>
      <c r="H17" s="251"/>
      <c r="I17" s="248"/>
      <c r="J17" s="248">
        <f>SUM(J14:J16)</f>
        <v>631500</v>
      </c>
      <c r="K17" s="248"/>
      <c r="L17" s="248"/>
      <c r="M17" s="248"/>
      <c r="N17" s="248"/>
      <c r="O17" s="163"/>
      <c r="P17" s="285"/>
      <c r="Q17" s="285">
        <f t="shared" si="0"/>
        <v>0</v>
      </c>
      <c r="R17" s="285"/>
      <c r="S17" s="285">
        <f t="shared" si="1"/>
        <v>0</v>
      </c>
      <c r="T17" s="283"/>
      <c r="U17" s="300">
        <f t="shared" si="2"/>
        <v>0</v>
      </c>
    </row>
    <row r="18" spans="1:21" s="1" customFormat="1" ht="15" customHeight="1" x14ac:dyDescent="0.3">
      <c r="B18" s="247" t="s">
        <v>28</v>
      </c>
      <c r="C18" s="363"/>
      <c r="D18" s="364"/>
      <c r="E18" s="365"/>
      <c r="F18" s="366"/>
      <c r="G18" s="367"/>
      <c r="H18" s="368"/>
      <c r="I18" s="352"/>
      <c r="J18" s="353"/>
      <c r="K18" s="354"/>
      <c r="L18" s="352"/>
      <c r="M18" s="353"/>
      <c r="N18" s="354"/>
      <c r="O18" s="174"/>
      <c r="P18" s="285"/>
      <c r="Q18" s="285">
        <f t="shared" si="0"/>
        <v>0</v>
      </c>
      <c r="R18" s="285"/>
      <c r="S18" s="285">
        <f t="shared" si="1"/>
        <v>0</v>
      </c>
      <c r="T18" s="283"/>
      <c r="U18" s="300">
        <f t="shared" si="2"/>
        <v>0</v>
      </c>
    </row>
    <row r="19" spans="1:21" s="1" customFormat="1" ht="15" customHeight="1" x14ac:dyDescent="0.3">
      <c r="B19" s="256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174"/>
      <c r="P19" s="285"/>
      <c r="Q19" s="285">
        <f t="shared" si="0"/>
        <v>0</v>
      </c>
      <c r="R19" s="285"/>
      <c r="S19" s="285">
        <f t="shared" si="1"/>
        <v>0</v>
      </c>
      <c r="T19" s="283"/>
      <c r="U19" s="300">
        <f t="shared" si="2"/>
        <v>0</v>
      </c>
    </row>
    <row r="20" spans="1:21" s="1" customFormat="1" ht="15" customHeight="1" x14ac:dyDescent="0.3">
      <c r="A20" s="15"/>
      <c r="B20" s="258"/>
      <c r="C20" s="259"/>
      <c r="D20" s="259"/>
      <c r="E20" s="260"/>
      <c r="F20" s="261"/>
      <c r="G20" s="261"/>
      <c r="H20" s="262"/>
      <c r="I20" s="263"/>
      <c r="J20" s="261"/>
      <c r="K20" s="263"/>
      <c r="L20" s="261"/>
      <c r="M20" s="261"/>
      <c r="N20" s="264"/>
    </row>
    <row r="21" spans="1:21" ht="20.7" customHeight="1" x14ac:dyDescent="0.3">
      <c r="B21" s="338" t="s">
        <v>104</v>
      </c>
      <c r="C21" s="339"/>
      <c r="D21" s="259"/>
      <c r="E21" s="260"/>
      <c r="F21" s="265"/>
      <c r="G21" s="265"/>
      <c r="H21" s="262"/>
      <c r="I21" s="263"/>
      <c r="J21" s="261"/>
      <c r="K21" s="263"/>
      <c r="L21" s="265"/>
      <c r="M21" s="238"/>
      <c r="N21" s="266"/>
      <c r="O21" s="1"/>
    </row>
    <row r="22" spans="1:21" ht="15" customHeight="1" x14ac:dyDescent="0.3">
      <c r="B22" s="242" t="s">
        <v>7</v>
      </c>
      <c r="C22" s="341" t="s">
        <v>8</v>
      </c>
      <c r="D22" s="342"/>
      <c r="E22" s="343"/>
      <c r="F22" s="355" t="s">
        <v>85</v>
      </c>
      <c r="G22" s="356"/>
      <c r="H22" s="357"/>
      <c r="I22" s="355" t="s">
        <v>86</v>
      </c>
      <c r="J22" s="356"/>
      <c r="K22" s="357"/>
      <c r="L22" s="355" t="s">
        <v>87</v>
      </c>
      <c r="M22" s="356"/>
      <c r="N22" s="357"/>
      <c r="O22" s="175"/>
    </row>
    <row r="23" spans="1:21" ht="45.6" x14ac:dyDescent="0.3">
      <c r="B23" s="267"/>
      <c r="C23" s="269" t="s">
        <v>92</v>
      </c>
      <c r="D23" s="270" t="s">
        <v>93</v>
      </c>
      <c r="E23" s="270" t="s">
        <v>95</v>
      </c>
      <c r="F23" s="269" t="s">
        <v>92</v>
      </c>
      <c r="G23" s="270" t="s">
        <v>93</v>
      </c>
      <c r="H23" s="270" t="s">
        <v>95</v>
      </c>
      <c r="I23" s="269" t="s">
        <v>92</v>
      </c>
      <c r="J23" s="271" t="s">
        <v>93</v>
      </c>
      <c r="K23" s="271" t="s">
        <v>95</v>
      </c>
      <c r="L23" s="269" t="s">
        <v>92</v>
      </c>
      <c r="M23" s="271" t="s">
        <v>93</v>
      </c>
      <c r="N23" s="271" t="s">
        <v>95</v>
      </c>
      <c r="O23" s="106"/>
    </row>
    <row r="24" spans="1:21" ht="15.6" x14ac:dyDescent="0.3">
      <c r="B24" s="247" t="s">
        <v>88</v>
      </c>
      <c r="C24" s="268"/>
      <c r="D24" s="251"/>
      <c r="E24" s="251"/>
      <c r="F24" s="301">
        <f>G14/500</f>
        <v>1029.5999999999999</v>
      </c>
      <c r="G24" s="301">
        <f>20%*F24</f>
        <v>205.92</v>
      </c>
      <c r="H24" s="251" t="s">
        <v>96</v>
      </c>
      <c r="I24" s="301">
        <f>J14/500</f>
        <v>720</v>
      </c>
      <c r="J24" s="301">
        <f>I24*0</f>
        <v>0</v>
      </c>
      <c r="K24" s="251" t="s">
        <v>96</v>
      </c>
      <c r="L24" s="251"/>
      <c r="M24" s="251"/>
      <c r="N24" s="251"/>
      <c r="O24" s="163"/>
    </row>
    <row r="25" spans="1:21" ht="15.6" x14ac:dyDescent="0.3">
      <c r="B25" s="247" t="s">
        <v>103</v>
      </c>
      <c r="C25" s="274"/>
      <c r="D25" s="251"/>
      <c r="E25" s="251"/>
      <c r="F25" s="275"/>
      <c r="G25" s="275"/>
      <c r="H25" s="251"/>
      <c r="I25" s="301">
        <f>J15/500</f>
        <v>360</v>
      </c>
      <c r="J25" s="272"/>
      <c r="K25" s="273" t="s">
        <v>96</v>
      </c>
      <c r="L25" s="271"/>
      <c r="M25" s="251"/>
      <c r="N25" s="251"/>
      <c r="O25" s="163"/>
    </row>
    <row r="26" spans="1:21" ht="45.6" x14ac:dyDescent="0.3">
      <c r="B26" s="247" t="s">
        <v>23</v>
      </c>
      <c r="C26" s="274"/>
      <c r="D26" s="251"/>
      <c r="E26" s="251"/>
      <c r="F26" s="275"/>
      <c r="G26" s="275"/>
      <c r="H26" s="251"/>
      <c r="I26" s="301">
        <f>I16/6</f>
        <v>50</v>
      </c>
      <c r="J26" s="276"/>
      <c r="K26" s="303" t="s">
        <v>106</v>
      </c>
      <c r="L26" s="271"/>
      <c r="M26" s="251"/>
      <c r="N26" s="251"/>
      <c r="O26" s="163"/>
    </row>
    <row r="27" spans="1:21" ht="15.6" x14ac:dyDescent="0.3">
      <c r="B27" s="247" t="s">
        <v>102</v>
      </c>
      <c r="C27" s="277"/>
      <c r="D27" s="278"/>
      <c r="E27" s="279"/>
      <c r="F27" s="324">
        <f>SUM(F24:F26)+20%*SUM(F24:F26)</f>
        <v>1235.52</v>
      </c>
      <c r="G27" s="325"/>
      <c r="H27" s="280"/>
      <c r="I27" s="324">
        <f>SUM(I24:J26,K24)</f>
        <v>1130</v>
      </c>
      <c r="J27" s="325"/>
      <c r="K27" s="276"/>
      <c r="L27" s="279"/>
      <c r="M27" s="279"/>
      <c r="N27" s="279"/>
      <c r="O27" s="107"/>
    </row>
    <row r="28" spans="1:21" ht="15.6" x14ac:dyDescent="0.3">
      <c r="B28" s="247" t="s">
        <v>97</v>
      </c>
      <c r="C28" s="326"/>
      <c r="D28" s="326"/>
      <c r="E28" s="326"/>
      <c r="F28" s="334"/>
      <c r="G28" s="335"/>
      <c r="H28" s="281"/>
      <c r="I28" s="334"/>
      <c r="J28" s="335"/>
      <c r="K28" s="281"/>
      <c r="L28" s="334"/>
      <c r="M28" s="335"/>
      <c r="N28" s="281"/>
    </row>
    <row r="29" spans="1:21" ht="25.2" customHeight="1" x14ac:dyDescent="0.3">
      <c r="B29" s="302" t="s">
        <v>107</v>
      </c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"/>
      <c r="P29" s="22"/>
      <c r="Q29" s="22"/>
    </row>
    <row r="30" spans="1:21" ht="15" x14ac:dyDescent="0.3">
      <c r="B30" s="304" t="s">
        <v>7</v>
      </c>
      <c r="C30" s="369" t="s">
        <v>8</v>
      </c>
      <c r="D30" s="369"/>
      <c r="E30" s="369"/>
      <c r="F30" s="370" t="s">
        <v>85</v>
      </c>
      <c r="G30" s="370"/>
      <c r="H30" s="370"/>
      <c r="I30" s="370" t="s">
        <v>86</v>
      </c>
      <c r="J30" s="370"/>
      <c r="K30" s="370"/>
      <c r="L30" s="355" t="s">
        <v>87</v>
      </c>
      <c r="M30" s="356"/>
      <c r="N30" s="357"/>
      <c r="O30" s="22"/>
      <c r="P30" s="22"/>
      <c r="Q30" s="22"/>
    </row>
    <row r="31" spans="1:21" ht="15.6" x14ac:dyDescent="0.3">
      <c r="B31" s="243" t="s">
        <v>14</v>
      </c>
      <c r="C31" s="337">
        <f>$F$3</f>
        <v>82191.520000000004</v>
      </c>
      <c r="D31" s="337"/>
      <c r="E31" s="337"/>
      <c r="F31" s="337">
        <v>12148.49</v>
      </c>
      <c r="G31" s="337"/>
      <c r="H31" s="337"/>
      <c r="I31" s="337">
        <v>24689.05</v>
      </c>
      <c r="J31" s="337"/>
      <c r="K31" s="337"/>
      <c r="L31" s="337">
        <f>C31-F31-I31</f>
        <v>45353.979999999996</v>
      </c>
      <c r="M31" s="337"/>
      <c r="N31" s="337"/>
      <c r="O31" s="22"/>
      <c r="P31" s="22"/>
      <c r="Q31" s="22"/>
    </row>
    <row r="32" spans="1:21" ht="15.6" x14ac:dyDescent="0.3">
      <c r="B32" s="243" t="s">
        <v>15</v>
      </c>
      <c r="C32" s="337">
        <f>$C$3</f>
        <v>20.309999999999999</v>
      </c>
      <c r="D32" s="337"/>
      <c r="E32" s="337"/>
      <c r="F32" s="337">
        <f>F31/$U$3</f>
        <v>3.0019620198425936</v>
      </c>
      <c r="G32" s="337"/>
      <c r="H32" s="337"/>
      <c r="I32" s="337">
        <f>I31/$U$3</f>
        <v>6.10080680035089</v>
      </c>
      <c r="J32" s="337"/>
      <c r="K32" s="337"/>
      <c r="L32" s="337">
        <f>L31/$U$3</f>
        <v>11.207230314936307</v>
      </c>
      <c r="M32" s="337"/>
      <c r="N32" s="337"/>
      <c r="O32" s="22"/>
      <c r="P32" s="22"/>
      <c r="Q32" s="22"/>
    </row>
    <row r="33" spans="2:18" ht="30" x14ac:dyDescent="0.3">
      <c r="B33" s="244" t="s">
        <v>71</v>
      </c>
      <c r="C33" s="244" t="s">
        <v>99</v>
      </c>
      <c r="D33" s="244" t="s">
        <v>89</v>
      </c>
      <c r="E33" s="305" t="s">
        <v>16</v>
      </c>
      <c r="F33" s="246" t="s">
        <v>91</v>
      </c>
      <c r="G33" s="244" t="s">
        <v>99</v>
      </c>
      <c r="H33" s="244" t="s">
        <v>89</v>
      </c>
      <c r="I33" s="246" t="s">
        <v>91</v>
      </c>
      <c r="J33" s="244" t="s">
        <v>99</v>
      </c>
      <c r="K33" s="244" t="s">
        <v>89</v>
      </c>
      <c r="L33" s="306" t="s">
        <v>108</v>
      </c>
      <c r="M33" s="244" t="s">
        <v>99</v>
      </c>
      <c r="N33" s="244" t="s">
        <v>89</v>
      </c>
      <c r="O33" s="22"/>
      <c r="P33" s="22"/>
      <c r="Q33" s="22"/>
    </row>
    <row r="34" spans="2:18" ht="15.6" x14ac:dyDescent="0.3">
      <c r="B34" s="247" t="s">
        <v>88</v>
      </c>
      <c r="C34" s="248"/>
      <c r="D34" s="249"/>
      <c r="E34" s="250"/>
      <c r="F34" s="307">
        <v>500</v>
      </c>
      <c r="G34" s="252">
        <v>531154</v>
      </c>
      <c r="H34" s="252">
        <v>653530</v>
      </c>
      <c r="I34" s="248">
        <v>720</v>
      </c>
      <c r="J34" s="253">
        <v>351000</v>
      </c>
      <c r="K34" s="253">
        <v>445100</v>
      </c>
      <c r="L34" s="248"/>
      <c r="M34" s="248"/>
      <c r="N34" s="248"/>
      <c r="O34" s="22"/>
      <c r="P34" s="22"/>
      <c r="Q34" s="22"/>
    </row>
    <row r="35" spans="2:18" ht="15.6" x14ac:dyDescent="0.3">
      <c r="B35" s="247" t="s">
        <v>100</v>
      </c>
      <c r="C35" s="248"/>
      <c r="D35" s="249"/>
      <c r="E35" s="250"/>
      <c r="F35" s="251"/>
      <c r="G35" s="252"/>
      <c r="H35" s="252"/>
      <c r="I35" s="248"/>
      <c r="J35" s="253">
        <v>180800</v>
      </c>
      <c r="K35" s="253">
        <v>331900</v>
      </c>
      <c r="L35" s="248"/>
      <c r="M35" s="248"/>
      <c r="N35" s="248"/>
      <c r="O35" s="22"/>
      <c r="P35" s="22"/>
      <c r="Q35" s="22"/>
    </row>
    <row r="36" spans="2:18" ht="16.2" customHeight="1" x14ac:dyDescent="0.3">
      <c r="B36" s="247" t="s">
        <v>23</v>
      </c>
      <c r="C36" s="248"/>
      <c r="D36" s="249"/>
      <c r="E36" s="250"/>
      <c r="F36" s="251"/>
      <c r="G36" s="252"/>
      <c r="H36" s="252"/>
      <c r="I36" s="308">
        <v>300</v>
      </c>
      <c r="J36" s="253">
        <v>94950</v>
      </c>
      <c r="K36" s="253">
        <v>136800</v>
      </c>
      <c r="L36" s="248"/>
      <c r="M36" s="254"/>
      <c r="N36" s="254"/>
      <c r="O36" s="22"/>
      <c r="P36" s="22"/>
      <c r="Q36" s="22"/>
    </row>
    <row r="37" spans="2:18" ht="16.2" customHeight="1" x14ac:dyDescent="0.3">
      <c r="B37" s="247" t="s">
        <v>102</v>
      </c>
      <c r="C37" s="248"/>
      <c r="D37" s="248"/>
      <c r="E37" s="255"/>
      <c r="F37" s="251"/>
      <c r="G37" s="251">
        <f>SUM(G34:G36)</f>
        <v>531154</v>
      </c>
      <c r="H37" s="251">
        <f>SUM(H34:H36)</f>
        <v>653530</v>
      </c>
      <c r="I37" s="248"/>
      <c r="J37" s="248">
        <f>SUM(J34:J36)</f>
        <v>626750</v>
      </c>
      <c r="K37" s="248">
        <f>SUM(K34:K36)</f>
        <v>913800</v>
      </c>
      <c r="L37" s="248"/>
      <c r="M37" s="248"/>
      <c r="N37" s="248"/>
      <c r="O37" s="22"/>
      <c r="P37" s="22"/>
      <c r="Q37" s="22"/>
    </row>
    <row r="38" spans="2:18" ht="15.6" x14ac:dyDescent="0.3">
      <c r="B38" s="247" t="s">
        <v>28</v>
      </c>
      <c r="C38" s="363"/>
      <c r="D38" s="364"/>
      <c r="E38" s="365"/>
      <c r="F38" s="366">
        <f>H37/F31/Q3</f>
        <v>4.997739018409697</v>
      </c>
      <c r="G38" s="367"/>
      <c r="H38" s="368"/>
      <c r="I38" s="352">
        <f>K37/I31/Q3</f>
        <v>3.4385640641705879</v>
      </c>
      <c r="J38" s="353"/>
      <c r="K38" s="354"/>
      <c r="L38" s="352"/>
      <c r="M38" s="353"/>
      <c r="N38" s="354"/>
      <c r="O38" s="22"/>
      <c r="P38" s="22"/>
      <c r="Q38" s="22"/>
    </row>
    <row r="39" spans="2:18" s="61" customFormat="1" ht="16.2" customHeight="1" x14ac:dyDescent="0.25">
      <c r="B39" s="256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23"/>
      <c r="P39" s="223"/>
      <c r="Q39" s="223"/>
    </row>
    <row r="40" spans="2:18" s="61" customFormat="1" ht="14.7" customHeight="1" x14ac:dyDescent="0.25">
      <c r="B40" s="338" t="s">
        <v>104</v>
      </c>
      <c r="C40" s="339"/>
      <c r="D40" s="259"/>
      <c r="E40" s="260"/>
      <c r="F40" s="265"/>
      <c r="G40" s="265"/>
      <c r="H40" s="262"/>
      <c r="I40" s="263"/>
      <c r="J40" s="261"/>
      <c r="K40" s="263"/>
      <c r="L40" s="265"/>
      <c r="M40" s="238"/>
      <c r="N40" s="266"/>
      <c r="O40" s="223"/>
    </row>
    <row r="41" spans="2:18" s="61" customFormat="1" ht="14.7" customHeight="1" x14ac:dyDescent="0.3">
      <c r="B41" s="309" t="s">
        <v>7</v>
      </c>
      <c r="C41" s="341" t="s">
        <v>8</v>
      </c>
      <c r="D41" s="342"/>
      <c r="E41" s="343"/>
      <c r="F41" s="355" t="s">
        <v>85</v>
      </c>
      <c r="G41" s="356"/>
      <c r="H41" s="357"/>
      <c r="I41" s="355" t="s">
        <v>86</v>
      </c>
      <c r="J41" s="356"/>
      <c r="K41" s="357"/>
      <c r="L41" s="355" t="s">
        <v>87</v>
      </c>
      <c r="M41" s="356"/>
      <c r="N41" s="357"/>
      <c r="O41" s="223"/>
    </row>
    <row r="42" spans="2:18" s="61" customFormat="1" ht="14.7" customHeight="1" x14ac:dyDescent="0.25">
      <c r="B42" s="267"/>
      <c r="C42" s="327" t="s">
        <v>109</v>
      </c>
      <c r="D42" s="328"/>
      <c r="E42" s="310" t="s">
        <v>110</v>
      </c>
      <c r="F42" s="327" t="s">
        <v>109</v>
      </c>
      <c r="G42" s="328"/>
      <c r="H42" s="310" t="s">
        <v>110</v>
      </c>
      <c r="I42" s="329" t="s">
        <v>111</v>
      </c>
      <c r="J42" s="330"/>
      <c r="K42" s="311" t="s">
        <v>95</v>
      </c>
      <c r="L42" s="269" t="s">
        <v>92</v>
      </c>
      <c r="M42" s="271" t="s">
        <v>93</v>
      </c>
      <c r="N42" s="271" t="s">
        <v>95</v>
      </c>
      <c r="O42" s="223"/>
    </row>
    <row r="43" spans="2:18" s="61" customFormat="1" ht="14.7" customHeight="1" x14ac:dyDescent="0.25">
      <c r="B43" s="247" t="s">
        <v>88</v>
      </c>
      <c r="C43" s="320"/>
      <c r="D43" s="321"/>
      <c r="E43" s="251"/>
      <c r="F43" s="322">
        <v>1318</v>
      </c>
      <c r="G43" s="323"/>
      <c r="H43" s="251"/>
      <c r="I43" s="322">
        <v>661</v>
      </c>
      <c r="J43" s="323"/>
      <c r="K43" s="251" t="s">
        <v>112</v>
      </c>
      <c r="L43" s="251"/>
      <c r="M43" s="251"/>
      <c r="N43" s="251"/>
      <c r="O43" s="223"/>
    </row>
    <row r="44" spans="2:18" s="61" customFormat="1" ht="14.7" customHeight="1" x14ac:dyDescent="0.25">
      <c r="B44" s="247" t="s">
        <v>103</v>
      </c>
      <c r="C44" s="320"/>
      <c r="D44" s="321"/>
      <c r="E44" s="251"/>
      <c r="F44" s="322"/>
      <c r="G44" s="323"/>
      <c r="H44" s="251"/>
      <c r="I44" s="322">
        <v>396</v>
      </c>
      <c r="J44" s="323"/>
      <c r="K44" s="273" t="s">
        <v>113</v>
      </c>
      <c r="L44" s="271"/>
      <c r="M44" s="251"/>
      <c r="N44" s="251"/>
      <c r="O44" s="223"/>
    </row>
    <row r="45" spans="2:18" s="61" customFormat="1" ht="14.7" customHeight="1" x14ac:dyDescent="0.25">
      <c r="B45" s="247" t="s">
        <v>23</v>
      </c>
      <c r="C45" s="320"/>
      <c r="D45" s="321"/>
      <c r="E45" s="251"/>
      <c r="F45" s="322"/>
      <c r="G45" s="323"/>
      <c r="H45" s="251"/>
      <c r="I45" s="322">
        <v>56</v>
      </c>
      <c r="J45" s="323"/>
      <c r="K45" s="303" t="s">
        <v>113</v>
      </c>
      <c r="L45" s="271"/>
      <c r="M45" s="251"/>
      <c r="N45" s="251"/>
      <c r="O45" s="223"/>
    </row>
    <row r="46" spans="2:18" s="61" customFormat="1" ht="14.7" customHeight="1" x14ac:dyDescent="0.25">
      <c r="B46" s="247" t="s">
        <v>102</v>
      </c>
      <c r="C46" s="320"/>
      <c r="D46" s="321"/>
      <c r="E46" s="279"/>
      <c r="F46" s="324"/>
      <c r="G46" s="325"/>
      <c r="H46" s="280"/>
      <c r="I46" s="324"/>
      <c r="J46" s="325"/>
      <c r="K46" s="276"/>
      <c r="L46" s="279"/>
      <c r="M46" s="279"/>
      <c r="N46" s="279"/>
      <c r="O46" s="223"/>
    </row>
    <row r="47" spans="2:18" s="61" customFormat="1" ht="14.7" customHeight="1" x14ac:dyDescent="0.25">
      <c r="B47" s="247" t="s">
        <v>97</v>
      </c>
      <c r="C47" s="326"/>
      <c r="D47" s="326"/>
      <c r="E47" s="326"/>
      <c r="F47" s="324">
        <f>F43</f>
        <v>1318</v>
      </c>
      <c r="G47" s="325"/>
      <c r="H47" s="281"/>
      <c r="I47" s="324">
        <f>SUM(I43:J45)</f>
        <v>1113</v>
      </c>
      <c r="J47" s="325"/>
      <c r="K47" s="281"/>
      <c r="L47" s="334"/>
      <c r="M47" s="335"/>
      <c r="N47" s="281"/>
      <c r="O47" s="223"/>
    </row>
    <row r="48" spans="2:18" s="61" customFormat="1" ht="14.7" customHeight="1" x14ac:dyDescent="0.25">
      <c r="B48" s="256"/>
      <c r="C48" s="312"/>
      <c r="D48" s="318"/>
      <c r="E48" s="318"/>
      <c r="F48" s="345"/>
      <c r="G48" s="345"/>
      <c r="H48" s="345"/>
      <c r="I48" s="347"/>
      <c r="J48" s="347"/>
      <c r="K48" s="347"/>
      <c r="L48" s="313"/>
      <c r="M48" s="318"/>
      <c r="N48" s="318"/>
      <c r="O48" s="223"/>
      <c r="P48" s="319"/>
      <c r="Q48" s="317"/>
      <c r="R48" s="317"/>
    </row>
    <row r="49" spans="1:18" s="61" customFormat="1" ht="14.7" customHeight="1" x14ac:dyDescent="0.25">
      <c r="B49" s="256"/>
      <c r="C49" s="312"/>
      <c r="D49" s="318"/>
      <c r="E49" s="318"/>
      <c r="F49" s="345"/>
      <c r="G49" s="345"/>
      <c r="H49" s="345"/>
      <c r="I49" s="347"/>
      <c r="J49" s="347"/>
      <c r="K49" s="347"/>
      <c r="L49" s="313"/>
      <c r="M49" s="318"/>
      <c r="N49" s="318"/>
      <c r="O49" s="223"/>
      <c r="P49" s="319"/>
      <c r="Q49" s="317"/>
      <c r="R49" s="317"/>
    </row>
    <row r="50" spans="1:18" s="61" customFormat="1" ht="14.7" customHeight="1" x14ac:dyDescent="0.25">
      <c r="B50" s="256"/>
      <c r="C50" s="314"/>
      <c r="D50" s="315"/>
      <c r="E50" s="315"/>
      <c r="F50" s="346"/>
      <c r="G50" s="346"/>
      <c r="H50" s="346"/>
      <c r="I50" s="346"/>
      <c r="J50" s="346"/>
      <c r="K50" s="346"/>
      <c r="L50" s="315"/>
      <c r="M50" s="315"/>
      <c r="N50" s="315"/>
      <c r="O50" s="223"/>
      <c r="P50" s="319"/>
      <c r="Q50" s="317"/>
      <c r="R50" s="317"/>
    </row>
    <row r="51" spans="1:18" s="61" customFormat="1" ht="14.7" customHeight="1" x14ac:dyDescent="0.25">
      <c r="B51" s="256"/>
      <c r="C51" s="340"/>
      <c r="D51" s="340"/>
      <c r="E51" s="340"/>
      <c r="F51" s="344"/>
      <c r="G51" s="344"/>
      <c r="H51" s="344"/>
      <c r="I51" s="344"/>
      <c r="J51" s="344"/>
      <c r="K51" s="344"/>
      <c r="L51" s="344"/>
      <c r="M51" s="344"/>
      <c r="N51" s="282"/>
      <c r="O51" s="223"/>
      <c r="P51" s="319"/>
      <c r="Q51" s="317"/>
      <c r="R51" s="317"/>
    </row>
    <row r="52" spans="1:18" s="61" customFormat="1" ht="14.7" customHeight="1" x14ac:dyDescent="0.3">
      <c r="B52" s="183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223"/>
      <c r="P52" s="319"/>
      <c r="Q52" s="317"/>
      <c r="R52" s="317"/>
    </row>
    <row r="53" spans="1:18" s="61" customFormat="1" ht="14.7" customHeight="1" x14ac:dyDescent="0.3">
      <c r="A53" s="223"/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7"/>
      <c r="R53" s="317"/>
    </row>
    <row r="54" spans="1:18" s="61" customFormat="1" ht="14.7" customHeight="1" x14ac:dyDescent="0.3">
      <c r="A54" s="223"/>
      <c r="B54" s="319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7"/>
      <c r="R54" s="317"/>
    </row>
    <row r="55" spans="1:18" s="61" customFormat="1" ht="14.7" customHeight="1" x14ac:dyDescent="0.3">
      <c r="B55" s="183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223"/>
      <c r="P55" s="223"/>
      <c r="Q55" s="316"/>
      <c r="R55" s="317"/>
    </row>
    <row r="56" spans="1:18" s="61" customFormat="1" ht="14.7" customHeight="1" x14ac:dyDescent="0.3">
      <c r="B56" s="183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223"/>
      <c r="P56" s="223"/>
      <c r="Q56" s="316"/>
      <c r="R56" s="317"/>
    </row>
    <row r="57" spans="1:18" s="61" customFormat="1" ht="14.7" customHeight="1" x14ac:dyDescent="0.3">
      <c r="B57" s="183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223"/>
      <c r="P57" s="223"/>
      <c r="Q57" s="316"/>
      <c r="R57" s="317"/>
    </row>
    <row r="58" spans="1:18" s="61" customFormat="1" ht="14.7" customHeight="1" x14ac:dyDescent="0.3">
      <c r="B58" s="183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223"/>
      <c r="P58" s="223"/>
      <c r="Q58" s="316"/>
      <c r="R58" s="317"/>
    </row>
    <row r="59" spans="1:18" s="61" customFormat="1" ht="14.7" customHeight="1" x14ac:dyDescent="0.3">
      <c r="B59" s="14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223"/>
      <c r="P59" s="223"/>
      <c r="Q59" s="223"/>
    </row>
    <row r="60" spans="1:18" s="61" customFormat="1" ht="14.7" customHeight="1" x14ac:dyDescent="0.3">
      <c r="B60" s="185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223"/>
      <c r="P60" s="223"/>
      <c r="Q60" s="223"/>
    </row>
    <row r="61" spans="1:18" s="61" customFormat="1" ht="14.7" customHeight="1" x14ac:dyDescent="0.3">
      <c r="B61" s="183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223"/>
      <c r="P61" s="223"/>
      <c r="Q61" s="223"/>
    </row>
    <row r="62" spans="1:18" s="61" customFormat="1" ht="16.2" customHeight="1" x14ac:dyDescent="0.3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223"/>
      <c r="P62" s="223"/>
      <c r="Q62" s="223"/>
    </row>
    <row r="63" spans="1:18" ht="15.6" x14ac:dyDescent="0.3">
      <c r="B63" s="184"/>
      <c r="C63" s="141"/>
      <c r="D63" s="142"/>
      <c r="E63" s="142"/>
      <c r="F63" s="143"/>
      <c r="G63" s="144"/>
      <c r="H63" s="144"/>
      <c r="I63" s="143"/>
      <c r="J63" s="145"/>
      <c r="K63" s="146"/>
      <c r="L63" s="146"/>
      <c r="M63" s="146"/>
      <c r="N63" s="146"/>
      <c r="O63" s="22"/>
      <c r="P63" s="22"/>
      <c r="Q63" s="22"/>
    </row>
    <row r="64" spans="1:18" ht="15.6" x14ac:dyDescent="0.3">
      <c r="B64" s="183"/>
      <c r="C64" s="141"/>
      <c r="D64" s="142"/>
      <c r="E64" s="142"/>
      <c r="F64" s="143"/>
      <c r="G64" s="144"/>
      <c r="H64" s="144"/>
      <c r="I64" s="143"/>
      <c r="J64" s="145"/>
      <c r="K64" s="146"/>
      <c r="L64" s="146"/>
      <c r="M64" s="146"/>
      <c r="N64" s="146"/>
      <c r="O64" s="22"/>
      <c r="P64" s="22"/>
      <c r="Q64" s="22"/>
    </row>
    <row r="65" spans="2:17" ht="15.6" x14ac:dyDescent="0.3">
      <c r="B65" s="140"/>
      <c r="C65" s="141"/>
      <c r="D65" s="142"/>
      <c r="E65" s="142"/>
      <c r="F65" s="143"/>
      <c r="G65" s="144"/>
      <c r="H65" s="144"/>
      <c r="I65" s="143"/>
      <c r="J65" s="145"/>
      <c r="K65" s="146"/>
      <c r="L65" s="146"/>
      <c r="M65" s="146"/>
      <c r="N65" s="146"/>
      <c r="O65" s="22"/>
      <c r="P65" s="22"/>
      <c r="Q65" s="22"/>
    </row>
    <row r="66" spans="2:17" ht="15.6" x14ac:dyDescent="0.3">
      <c r="B66" s="185"/>
      <c r="C66" s="141"/>
      <c r="D66" s="142"/>
      <c r="E66" s="142"/>
      <c r="F66" s="143"/>
      <c r="G66" s="144"/>
      <c r="H66" s="144"/>
      <c r="I66" s="143"/>
      <c r="J66" s="145"/>
      <c r="K66" s="146"/>
      <c r="L66" s="146"/>
      <c r="M66" s="146"/>
      <c r="N66" s="146"/>
      <c r="O66" s="22"/>
      <c r="P66" s="22"/>
      <c r="Q66" s="22"/>
    </row>
    <row r="67" spans="2:17" ht="15.6" x14ac:dyDescent="0.3">
      <c r="B67" s="183"/>
      <c r="C67" s="141"/>
      <c r="D67" s="142"/>
      <c r="E67" s="142"/>
      <c r="F67" s="143"/>
      <c r="G67" s="144"/>
      <c r="H67" s="144"/>
      <c r="I67" s="143"/>
      <c r="J67" s="145"/>
      <c r="K67" s="146"/>
      <c r="L67" s="146"/>
      <c r="M67" s="146"/>
      <c r="N67" s="146"/>
      <c r="O67" s="22"/>
      <c r="P67" s="22"/>
      <c r="Q67" s="22"/>
    </row>
    <row r="68" spans="2:17" ht="15.6" x14ac:dyDescent="0.3">
      <c r="B68" s="140"/>
      <c r="C68" s="141"/>
      <c r="D68" s="142"/>
      <c r="E68" s="142"/>
      <c r="F68" s="143"/>
      <c r="G68" s="144"/>
      <c r="H68" s="144"/>
      <c r="I68" s="143"/>
      <c r="J68" s="145"/>
      <c r="K68" s="146"/>
      <c r="L68" s="146"/>
      <c r="M68" s="146"/>
      <c r="N68" s="146"/>
      <c r="O68" s="22"/>
      <c r="P68" s="22"/>
      <c r="Q68" s="22"/>
    </row>
    <row r="69" spans="2:17" ht="15.6" x14ac:dyDescent="0.3">
      <c r="B69" s="185"/>
      <c r="C69" s="141"/>
      <c r="D69" s="142"/>
      <c r="E69" s="142"/>
      <c r="F69" s="143"/>
      <c r="G69" s="144"/>
      <c r="H69" s="144"/>
      <c r="I69" s="143"/>
      <c r="J69" s="145"/>
      <c r="K69" s="146"/>
      <c r="L69" s="146"/>
      <c r="M69" s="146"/>
      <c r="N69" s="146"/>
      <c r="O69" s="22"/>
      <c r="P69" s="22"/>
      <c r="Q69" s="22"/>
    </row>
    <row r="70" spans="2:17" ht="15.6" x14ac:dyDescent="0.3">
      <c r="B70" s="183"/>
      <c r="C70" s="148"/>
      <c r="D70" s="142"/>
      <c r="E70" s="155"/>
      <c r="F70" s="156"/>
      <c r="G70" s="218"/>
      <c r="H70" s="218"/>
      <c r="I70" s="158"/>
      <c r="J70" s="159"/>
      <c r="K70" s="149"/>
      <c r="L70" s="149"/>
      <c r="M70" s="149"/>
      <c r="N70" s="149"/>
      <c r="O70" s="22"/>
      <c r="P70" s="22"/>
      <c r="Q70" s="22"/>
    </row>
    <row r="71" spans="2:17" ht="15.6" x14ac:dyDescent="0.3">
      <c r="B71" s="183"/>
      <c r="C71" s="160"/>
      <c r="D71" s="142"/>
      <c r="E71" s="142"/>
      <c r="F71" s="143"/>
      <c r="G71" s="144"/>
      <c r="H71" s="144"/>
      <c r="I71" s="143"/>
      <c r="J71" s="145"/>
      <c r="K71" s="146"/>
      <c r="L71" s="146"/>
      <c r="M71" s="146"/>
      <c r="N71" s="146"/>
      <c r="O71" s="22"/>
      <c r="P71" s="22"/>
      <c r="Q71" s="22"/>
    </row>
    <row r="72" spans="2:17" ht="15.6" x14ac:dyDescent="0.3">
      <c r="B72" s="154"/>
      <c r="C72" s="148"/>
      <c r="D72" s="149"/>
      <c r="E72" s="149"/>
      <c r="F72" s="148"/>
      <c r="G72" s="148"/>
      <c r="H72" s="148"/>
      <c r="I72" s="149"/>
      <c r="J72" s="149"/>
      <c r="K72" s="149"/>
      <c r="L72" s="149"/>
      <c r="M72" s="149"/>
      <c r="N72" s="149"/>
      <c r="O72" s="22"/>
      <c r="P72" s="22"/>
      <c r="Q72" s="22"/>
    </row>
    <row r="73" spans="2:17" ht="15.45" customHeight="1" x14ac:dyDescent="0.3">
      <c r="B73" s="186"/>
      <c r="C73" s="224"/>
      <c r="D73" s="224"/>
      <c r="E73" s="22"/>
      <c r="F73" s="22"/>
      <c r="G73" s="22"/>
      <c r="H73" s="22"/>
      <c r="I73" s="22"/>
      <c r="J73" s="146"/>
      <c r="K73" s="146"/>
      <c r="L73" s="146"/>
      <c r="M73" s="146"/>
      <c r="N73" s="146"/>
      <c r="O73" s="22"/>
      <c r="P73" s="22"/>
      <c r="Q73" s="22"/>
    </row>
    <row r="74" spans="2:17" ht="15.6" x14ac:dyDescent="0.3">
      <c r="B74" s="12"/>
      <c r="C74" s="225"/>
      <c r="D74" s="141"/>
      <c r="E74" s="22"/>
      <c r="F74" s="36"/>
      <c r="G74" s="22"/>
      <c r="H74" s="22"/>
      <c r="I74" s="12"/>
      <c r="J74" s="225"/>
      <c r="K74" s="141"/>
      <c r="L74" s="141"/>
      <c r="M74" s="141"/>
      <c r="N74" s="141"/>
      <c r="O74" s="22"/>
      <c r="P74" s="22"/>
      <c r="Q74" s="22"/>
    </row>
    <row r="75" spans="2:17" ht="15.6" x14ac:dyDescent="0.3">
      <c r="B75" s="12"/>
      <c r="C75" s="226"/>
      <c r="D75" s="226"/>
      <c r="E75" s="22"/>
      <c r="F75" s="36"/>
      <c r="G75" s="22"/>
      <c r="H75" s="22"/>
      <c r="I75" s="12"/>
      <c r="J75" s="226"/>
      <c r="K75" s="226"/>
      <c r="L75" s="226"/>
      <c r="M75" s="226"/>
      <c r="N75" s="226"/>
      <c r="O75" s="22"/>
      <c r="P75" s="22"/>
      <c r="Q75" s="22"/>
    </row>
    <row r="76" spans="2:17" ht="15.6" x14ac:dyDescent="0.3">
      <c r="B76" s="12"/>
      <c r="C76" s="226"/>
      <c r="D76" s="226"/>
      <c r="E76" s="22"/>
      <c r="F76" s="36"/>
      <c r="G76" s="22"/>
      <c r="H76" s="22"/>
      <c r="I76" s="12"/>
      <c r="J76" s="226"/>
      <c r="K76" s="226"/>
      <c r="L76" s="226"/>
      <c r="M76" s="226"/>
      <c r="N76" s="226"/>
      <c r="O76" s="22"/>
      <c r="P76" s="22"/>
      <c r="Q76" s="22"/>
    </row>
    <row r="77" spans="2:17" ht="15.6" x14ac:dyDescent="0.3">
      <c r="B77" s="12"/>
      <c r="C77" s="226"/>
      <c r="D77" s="226"/>
      <c r="E77" s="22"/>
      <c r="F77" s="36"/>
      <c r="G77" s="22"/>
      <c r="H77" s="22"/>
      <c r="I77" s="12"/>
      <c r="J77" s="226"/>
      <c r="K77" s="226"/>
      <c r="L77" s="226"/>
      <c r="M77" s="226"/>
      <c r="N77" s="226"/>
      <c r="O77" s="22"/>
      <c r="P77" s="22"/>
      <c r="Q77" s="22"/>
    </row>
    <row r="78" spans="2:17" ht="15.6" x14ac:dyDescent="0.3">
      <c r="B78" s="12"/>
      <c r="C78" s="226"/>
      <c r="D78" s="226"/>
      <c r="E78" s="22"/>
      <c r="F78" s="36"/>
      <c r="G78" s="22"/>
      <c r="H78" s="22"/>
      <c r="I78" s="12"/>
      <c r="J78" s="226"/>
      <c r="K78" s="226"/>
      <c r="L78" s="226"/>
      <c r="M78" s="226"/>
      <c r="N78" s="226"/>
      <c r="O78" s="22"/>
      <c r="P78" s="22"/>
      <c r="Q78" s="22"/>
    </row>
    <row r="79" spans="2:17" x14ac:dyDescent="0.3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2:17" ht="15.6" x14ac:dyDescent="0.3">
      <c r="B80" s="22"/>
      <c r="C80" s="12"/>
      <c r="D80" s="226"/>
      <c r="E80" s="226"/>
      <c r="F80" s="22"/>
      <c r="G80" s="36"/>
      <c r="H80" s="22"/>
      <c r="I80" s="22"/>
      <c r="J80" s="141"/>
      <c r="K80" s="141"/>
      <c r="L80" s="141"/>
      <c r="M80" s="141"/>
      <c r="N80" s="141"/>
      <c r="O80" s="22"/>
      <c r="P80" s="22"/>
      <c r="Q80" s="22"/>
    </row>
    <row r="81" spans="1:17" ht="15.6" x14ac:dyDescent="0.3">
      <c r="B81" s="22"/>
      <c r="C81" s="12"/>
      <c r="D81" s="226"/>
      <c r="E81" s="226"/>
      <c r="F81" s="22"/>
      <c r="G81" s="36"/>
      <c r="H81" s="22"/>
      <c r="I81" s="22"/>
      <c r="J81" s="141"/>
      <c r="K81" s="141"/>
      <c r="L81" s="141"/>
      <c r="M81" s="141"/>
      <c r="N81" s="141"/>
      <c r="O81" s="22"/>
      <c r="P81" s="22"/>
      <c r="Q81" s="22"/>
    </row>
    <row r="82" spans="1:17" ht="28.8" x14ac:dyDescent="0.55000000000000004">
      <c r="A82" s="22"/>
      <c r="B82" s="221"/>
      <c r="C82" s="222"/>
      <c r="D82" s="29"/>
      <c r="E82" s="29"/>
      <c r="F82" s="31"/>
      <c r="G82" s="30"/>
      <c r="H82" s="30"/>
      <c r="I82" s="31"/>
      <c r="J82" s="32"/>
      <c r="K82" s="24"/>
      <c r="L82" s="24"/>
      <c r="M82" s="24"/>
      <c r="N82" s="24"/>
      <c r="O82" s="22"/>
      <c r="P82" s="22"/>
      <c r="Q82" s="22"/>
    </row>
    <row r="83" spans="1:17" ht="15.6" x14ac:dyDescent="0.3">
      <c r="A83" s="22"/>
      <c r="B83" s="22"/>
      <c r="C83" s="22"/>
      <c r="D83" s="22"/>
      <c r="E83" s="22"/>
      <c r="F83" s="22"/>
      <c r="G83" s="22"/>
      <c r="H83" s="22"/>
      <c r="I83" s="20"/>
      <c r="J83" s="141"/>
      <c r="K83" s="141"/>
      <c r="L83" s="141"/>
      <c r="M83" s="141"/>
      <c r="N83" s="141"/>
      <c r="O83" s="22"/>
      <c r="P83" s="22"/>
      <c r="Q83" s="22"/>
    </row>
    <row r="84" spans="1:17" ht="15.6" x14ac:dyDescent="0.3">
      <c r="A84" s="22"/>
      <c r="B84" s="20"/>
      <c r="C84" s="20"/>
      <c r="D84" s="20"/>
      <c r="E84" s="20"/>
      <c r="F84" s="20"/>
      <c r="G84" s="20"/>
      <c r="H84" s="20"/>
      <c r="I84" s="20"/>
      <c r="J84" s="141"/>
      <c r="K84" s="141"/>
      <c r="L84" s="141"/>
      <c r="M84" s="141"/>
      <c r="N84" s="141"/>
      <c r="O84" s="22"/>
      <c r="P84" s="22"/>
      <c r="Q84" s="22"/>
    </row>
    <row r="85" spans="1:17" ht="15.6" x14ac:dyDescent="0.3">
      <c r="A85" s="22"/>
      <c r="B85" s="148"/>
      <c r="C85" s="148"/>
      <c r="D85" s="148"/>
      <c r="E85" s="164"/>
      <c r="F85" s="165"/>
      <c r="G85" s="107"/>
      <c r="H85" s="107"/>
      <c r="I85" s="107"/>
      <c r="J85" s="141"/>
      <c r="K85" s="141"/>
      <c r="L85" s="141"/>
      <c r="M85" s="141"/>
      <c r="N85" s="141"/>
      <c r="O85" s="22"/>
      <c r="P85" s="22"/>
    </row>
    <row r="86" spans="1:17" ht="15.6" x14ac:dyDescent="0.3">
      <c r="A86" s="22"/>
      <c r="B86" s="141"/>
      <c r="C86" s="141"/>
      <c r="D86" s="141"/>
      <c r="E86" s="141"/>
      <c r="F86" s="162"/>
      <c r="G86" s="141"/>
      <c r="H86" s="141"/>
      <c r="I86" s="141"/>
      <c r="J86" s="141"/>
      <c r="K86" s="141"/>
      <c r="L86" s="141"/>
      <c r="M86" s="141"/>
      <c r="N86" s="141"/>
      <c r="O86" s="22"/>
      <c r="P86" s="22"/>
    </row>
    <row r="87" spans="1:17" ht="15.6" x14ac:dyDescent="0.3">
      <c r="A87" s="22"/>
      <c r="B87" s="141"/>
      <c r="C87" s="141"/>
      <c r="D87" s="141"/>
      <c r="E87" s="141"/>
      <c r="F87" s="162"/>
      <c r="G87" s="141"/>
      <c r="H87" s="141"/>
      <c r="I87" s="141"/>
      <c r="J87" s="141"/>
      <c r="K87" s="141"/>
      <c r="L87" s="141"/>
      <c r="M87" s="141"/>
      <c r="N87" s="141"/>
      <c r="O87" s="22"/>
      <c r="P87" s="22"/>
    </row>
    <row r="88" spans="1:17" ht="15.6" x14ac:dyDescent="0.3">
      <c r="A88" s="22"/>
      <c r="B88" s="38"/>
      <c r="C88" s="38"/>
      <c r="D88" s="38"/>
      <c r="E88" s="141"/>
      <c r="F88" s="162"/>
      <c r="G88" s="141"/>
      <c r="H88" s="141"/>
      <c r="I88" s="141"/>
      <c r="J88" s="141"/>
      <c r="K88" s="141"/>
      <c r="L88" s="141"/>
      <c r="M88" s="141"/>
      <c r="N88" s="141"/>
      <c r="O88" s="22"/>
      <c r="P88" s="22"/>
    </row>
    <row r="89" spans="1:17" ht="15.6" x14ac:dyDescent="0.3">
      <c r="A89" s="22"/>
      <c r="B89" s="331"/>
      <c r="C89" s="213"/>
      <c r="D89" s="213"/>
      <c r="E89" s="331"/>
      <c r="F89" s="331"/>
      <c r="G89" s="332"/>
      <c r="H89" s="333"/>
      <c r="I89" s="214"/>
      <c r="J89" s="336"/>
      <c r="K89" s="215"/>
      <c r="L89" s="219"/>
      <c r="M89" s="219"/>
      <c r="N89" s="219"/>
      <c r="O89" s="349"/>
      <c r="P89" s="22"/>
    </row>
    <row r="90" spans="1:17" ht="15.6" x14ac:dyDescent="0.3">
      <c r="A90" s="22"/>
      <c r="B90" s="331"/>
      <c r="C90" s="213"/>
      <c r="D90" s="213"/>
      <c r="E90" s="213"/>
      <c r="F90" s="168"/>
      <c r="G90" s="332"/>
      <c r="H90" s="333"/>
      <c r="I90" s="214"/>
      <c r="J90" s="336"/>
      <c r="K90" s="215"/>
      <c r="L90" s="219"/>
      <c r="M90" s="219"/>
      <c r="N90" s="219"/>
      <c r="O90" s="349"/>
      <c r="P90" s="22"/>
    </row>
    <row r="91" spans="1:17" ht="15.6" x14ac:dyDescent="0.3">
      <c r="A91" s="22"/>
      <c r="B91" s="141"/>
      <c r="C91" s="141"/>
      <c r="D91" s="141"/>
      <c r="E91" s="141"/>
      <c r="F91" s="162"/>
      <c r="G91" s="141"/>
      <c r="H91" s="141"/>
      <c r="I91" s="141"/>
      <c r="J91" s="160"/>
      <c r="K91" s="160"/>
      <c r="L91" s="160"/>
      <c r="M91" s="160"/>
      <c r="N91" s="160"/>
      <c r="O91" s="348"/>
      <c r="P91" s="22"/>
    </row>
    <row r="92" spans="1:17" ht="15.6" x14ac:dyDescent="0.3">
      <c r="A92" s="22"/>
      <c r="B92" s="141"/>
      <c r="C92" s="141"/>
      <c r="D92" s="141"/>
      <c r="E92" s="141"/>
      <c r="F92" s="162"/>
      <c r="G92" s="148"/>
      <c r="H92" s="141"/>
      <c r="I92" s="141"/>
      <c r="J92" s="160"/>
      <c r="K92" s="160"/>
      <c r="L92" s="160"/>
      <c r="M92" s="160"/>
      <c r="N92" s="160"/>
      <c r="O92" s="348"/>
      <c r="P92" s="22"/>
    </row>
    <row r="93" spans="1:17" ht="15.6" x14ac:dyDescent="0.3">
      <c r="A93" s="22"/>
      <c r="B93" s="141"/>
      <c r="C93" s="141"/>
      <c r="D93" s="141"/>
      <c r="E93" s="141"/>
      <c r="F93" s="162"/>
      <c r="G93" s="148"/>
      <c r="H93" s="141"/>
      <c r="I93" s="141"/>
      <c r="J93" s="160"/>
      <c r="K93" s="160"/>
      <c r="L93" s="160"/>
      <c r="M93" s="160"/>
      <c r="N93" s="160"/>
      <c r="O93" s="348"/>
      <c r="P93" s="22"/>
    </row>
    <row r="94" spans="1:17" ht="15.6" x14ac:dyDescent="0.3">
      <c r="A94" s="22"/>
      <c r="B94" s="141"/>
      <c r="C94" s="141"/>
      <c r="D94" s="141"/>
      <c r="E94" s="141"/>
      <c r="F94" s="162"/>
      <c r="G94" s="141"/>
      <c r="H94" s="141"/>
      <c r="I94" s="141"/>
      <c r="J94" s="141"/>
      <c r="K94" s="141"/>
      <c r="L94" s="141"/>
      <c r="M94" s="141"/>
      <c r="N94" s="141"/>
      <c r="O94" s="22"/>
      <c r="P94" s="22"/>
    </row>
    <row r="95" spans="1:17" ht="15.6" x14ac:dyDescent="0.3">
      <c r="A95" s="22"/>
      <c r="B95" s="215"/>
      <c r="C95" s="215"/>
      <c r="D95" s="215"/>
      <c r="E95" s="170"/>
      <c r="F95" s="170"/>
      <c r="G95" s="214"/>
      <c r="H95" s="141"/>
      <c r="I95" s="141"/>
      <c r="J95" s="141"/>
      <c r="K95" s="141"/>
      <c r="L95" s="141"/>
      <c r="M95" s="141"/>
      <c r="N95" s="141"/>
      <c r="O95" s="22"/>
      <c r="P95" s="22"/>
    </row>
    <row r="96" spans="1:17" ht="15.6" x14ac:dyDescent="0.3">
      <c r="A96" s="22"/>
      <c r="B96" s="141"/>
      <c r="C96" s="141"/>
      <c r="D96" s="141"/>
      <c r="E96" s="161"/>
      <c r="F96" s="162"/>
      <c r="G96" s="141"/>
      <c r="H96" s="141"/>
      <c r="I96" s="141"/>
      <c r="J96" s="141"/>
      <c r="K96" s="141"/>
      <c r="L96" s="141"/>
      <c r="M96" s="141"/>
      <c r="N96" s="141"/>
      <c r="O96" s="22"/>
      <c r="P96" s="22"/>
    </row>
    <row r="97" spans="1:16" ht="15.6" x14ac:dyDescent="0.3">
      <c r="A97" s="22"/>
      <c r="B97" s="141"/>
      <c r="C97" s="141"/>
      <c r="D97" s="141"/>
      <c r="E97" s="161"/>
      <c r="F97" s="162"/>
      <c r="G97" s="141"/>
      <c r="H97" s="141"/>
      <c r="I97" s="141"/>
      <c r="J97" s="141"/>
      <c r="K97" s="141"/>
      <c r="L97" s="141"/>
      <c r="M97" s="141"/>
      <c r="N97" s="141"/>
      <c r="O97" s="22"/>
      <c r="P97" s="22"/>
    </row>
    <row r="98" spans="1:16" ht="15.6" x14ac:dyDescent="0.3">
      <c r="A98" s="22"/>
      <c r="B98" s="141"/>
      <c r="C98" s="141"/>
      <c r="D98" s="141"/>
      <c r="E98" s="161"/>
      <c r="F98" s="162"/>
      <c r="G98" s="141"/>
      <c r="H98" s="141"/>
      <c r="I98" s="141"/>
      <c r="J98" s="141"/>
      <c r="K98" s="141"/>
      <c r="L98" s="141"/>
      <c r="M98" s="141"/>
      <c r="N98" s="141"/>
      <c r="O98" s="22"/>
      <c r="P98" s="22"/>
    </row>
    <row r="99" spans="1:16" ht="15.6" x14ac:dyDescent="0.3">
      <c r="A99" s="22"/>
      <c r="B99" s="141"/>
      <c r="C99" s="141"/>
      <c r="D99" s="141"/>
      <c r="E99" s="161"/>
      <c r="F99" s="162"/>
      <c r="G99" s="163"/>
      <c r="H99" s="141"/>
      <c r="I99" s="141"/>
      <c r="J99" s="141"/>
      <c r="K99" s="141"/>
      <c r="L99" s="141"/>
      <c r="M99" s="141"/>
      <c r="N99" s="141"/>
      <c r="O99" s="22"/>
      <c r="P99" s="22"/>
    </row>
    <row r="100" spans="1:16" ht="15.6" x14ac:dyDescent="0.3">
      <c r="A100" s="22"/>
      <c r="B100" s="141"/>
      <c r="C100" s="141"/>
      <c r="D100" s="141"/>
      <c r="E100" s="161"/>
      <c r="F100" s="162"/>
      <c r="G100" s="163"/>
      <c r="H100" s="141"/>
      <c r="I100" s="141"/>
      <c r="J100" s="141"/>
      <c r="K100" s="141"/>
      <c r="L100" s="141"/>
      <c r="M100" s="141"/>
      <c r="N100" s="141"/>
      <c r="O100" s="22"/>
      <c r="P100" s="22"/>
    </row>
    <row r="101" spans="1:16" ht="15.6" x14ac:dyDescent="0.3">
      <c r="A101" s="22"/>
      <c r="B101" s="141"/>
      <c r="C101" s="141"/>
      <c r="D101" s="141"/>
      <c r="E101" s="161"/>
      <c r="F101" s="162"/>
      <c r="G101" s="163"/>
      <c r="H101" s="141"/>
      <c r="I101" s="141"/>
      <c r="J101" s="141"/>
      <c r="K101" s="141"/>
      <c r="L101" s="141"/>
      <c r="M101" s="141"/>
      <c r="N101" s="141"/>
      <c r="O101" s="22"/>
      <c r="P101" s="22"/>
    </row>
    <row r="102" spans="1:16" ht="15.6" x14ac:dyDescent="0.3">
      <c r="A102" s="22"/>
      <c r="B102" s="141"/>
      <c r="C102" s="141"/>
      <c r="D102" s="141"/>
      <c r="E102" s="161"/>
      <c r="F102" s="162"/>
      <c r="G102" s="163"/>
      <c r="H102" s="141"/>
      <c r="I102" s="141"/>
      <c r="J102" s="141"/>
      <c r="K102" s="141"/>
      <c r="L102" s="141"/>
      <c r="M102" s="141"/>
      <c r="N102" s="141"/>
      <c r="O102" s="22"/>
      <c r="P102" s="22"/>
    </row>
    <row r="103" spans="1:16" ht="15.6" x14ac:dyDescent="0.3">
      <c r="A103" s="22"/>
      <c r="B103" s="141"/>
      <c r="C103" s="141"/>
      <c r="D103" s="141"/>
      <c r="E103" s="161"/>
      <c r="F103" s="162"/>
      <c r="G103" s="163"/>
      <c r="H103" s="141"/>
      <c r="I103" s="141"/>
      <c r="J103" s="141"/>
      <c r="K103" s="141"/>
      <c r="L103" s="141"/>
      <c r="M103" s="141"/>
      <c r="N103" s="141"/>
      <c r="O103" s="22"/>
      <c r="P103" s="22"/>
    </row>
    <row r="104" spans="1:16" ht="15.6" x14ac:dyDescent="0.3">
      <c r="A104" s="22"/>
      <c r="B104" s="141"/>
      <c r="C104" s="141"/>
      <c r="D104" s="141"/>
      <c r="E104" s="161"/>
      <c r="F104" s="162"/>
      <c r="G104" s="163"/>
      <c r="H104" s="141"/>
      <c r="I104" s="141"/>
      <c r="J104" s="141"/>
      <c r="K104" s="141"/>
      <c r="L104" s="141"/>
      <c r="M104" s="141"/>
      <c r="N104" s="141"/>
      <c r="O104" s="22"/>
      <c r="P104" s="22"/>
    </row>
    <row r="105" spans="1:16" ht="15.6" x14ac:dyDescent="0.3">
      <c r="A105" s="22"/>
      <c r="B105" s="141"/>
      <c r="C105" s="141"/>
      <c r="D105" s="141"/>
      <c r="E105" s="161"/>
      <c r="F105" s="162"/>
      <c r="G105" s="163"/>
      <c r="H105" s="141"/>
      <c r="I105" s="141"/>
      <c r="J105" s="141"/>
      <c r="K105" s="141"/>
      <c r="L105" s="141"/>
      <c r="M105" s="141"/>
      <c r="N105" s="141"/>
      <c r="O105" s="22"/>
      <c r="P105" s="22"/>
    </row>
    <row r="106" spans="1:16" ht="15.6" x14ac:dyDescent="0.3">
      <c r="A106" s="22"/>
      <c r="B106" s="141"/>
      <c r="C106" s="141"/>
      <c r="D106" s="141"/>
      <c r="E106" s="161"/>
      <c r="F106" s="162"/>
      <c r="G106" s="163"/>
      <c r="H106" s="141"/>
      <c r="I106" s="141"/>
      <c r="J106" s="141"/>
      <c r="K106" s="141"/>
      <c r="L106" s="141"/>
      <c r="M106" s="141"/>
      <c r="N106" s="141"/>
      <c r="O106" s="22"/>
      <c r="P106" s="22"/>
    </row>
    <row r="107" spans="1:16" ht="15.6" x14ac:dyDescent="0.3">
      <c r="A107" s="22"/>
      <c r="B107" s="141"/>
      <c r="C107" s="141"/>
      <c r="D107" s="141"/>
      <c r="E107" s="161"/>
      <c r="F107" s="162"/>
      <c r="G107" s="163"/>
      <c r="H107" s="141"/>
      <c r="I107" s="141"/>
      <c r="J107" s="141"/>
      <c r="K107" s="141"/>
      <c r="L107" s="141"/>
      <c r="M107" s="141"/>
      <c r="N107" s="141"/>
      <c r="O107" s="22"/>
      <c r="P107" s="22"/>
    </row>
    <row r="108" spans="1:16" x14ac:dyDescent="0.3">
      <c r="A108" s="22"/>
      <c r="B108" s="22"/>
      <c r="C108" s="22"/>
      <c r="D108" s="22"/>
      <c r="E108" s="35"/>
      <c r="F108" s="36"/>
      <c r="G108" s="18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3">
      <c r="A109" s="22"/>
      <c r="B109" s="22"/>
      <c r="C109" s="22"/>
      <c r="D109" s="22"/>
      <c r="E109" s="35"/>
      <c r="F109" s="36"/>
      <c r="G109" s="18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3">
      <c r="A110" s="22"/>
      <c r="B110" s="22"/>
      <c r="C110" s="22"/>
      <c r="D110" s="22"/>
      <c r="E110" s="35"/>
      <c r="F110" s="36"/>
      <c r="G110" s="18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3">
      <c r="A111" s="22"/>
      <c r="B111" s="22"/>
      <c r="C111" s="22"/>
      <c r="D111" s="22"/>
      <c r="E111" s="35"/>
      <c r="F111" s="36"/>
      <c r="G111" s="18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3">
      <c r="A112" s="22"/>
      <c r="B112" s="22"/>
      <c r="C112" s="22"/>
      <c r="D112" s="22"/>
      <c r="E112" s="35"/>
      <c r="F112" s="36"/>
      <c r="G112" s="18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3">
      <c r="A113" s="22"/>
      <c r="B113" s="22"/>
      <c r="C113" s="22"/>
      <c r="D113" s="22"/>
      <c r="E113" s="35"/>
      <c r="F113" s="36"/>
      <c r="G113" s="18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3">
      <c r="A114" s="22"/>
      <c r="B114" s="22"/>
      <c r="C114" s="22"/>
      <c r="D114" s="22"/>
      <c r="E114" s="35"/>
      <c r="F114" s="36"/>
      <c r="G114" s="18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3">
      <c r="A115" s="22"/>
      <c r="B115" s="22"/>
      <c r="C115" s="22"/>
      <c r="D115" s="22"/>
      <c r="E115" s="35"/>
      <c r="F115" s="36"/>
      <c r="G115" s="18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3">
      <c r="A116" s="22"/>
      <c r="B116" s="22"/>
      <c r="C116" s="22"/>
      <c r="D116" s="22"/>
      <c r="E116" s="35"/>
      <c r="F116" s="36"/>
      <c r="G116" s="18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3">
      <c r="A117" s="22"/>
      <c r="B117" s="20"/>
      <c r="C117" s="20"/>
      <c r="D117" s="20"/>
      <c r="E117" s="37"/>
      <c r="F117" s="49"/>
      <c r="G117" s="19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3">
      <c r="A118" s="22"/>
      <c r="B118" s="20"/>
      <c r="C118" s="20"/>
      <c r="D118" s="20"/>
      <c r="E118" s="37"/>
      <c r="F118" s="36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3">
      <c r="A119" s="22"/>
      <c r="B119" s="20"/>
      <c r="C119" s="20"/>
      <c r="D119" s="20"/>
      <c r="E119" s="37"/>
      <c r="F119" s="36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ht="15.6" x14ac:dyDescent="0.3">
      <c r="A120" s="22"/>
      <c r="B120" s="38"/>
      <c r="C120" s="38"/>
      <c r="D120" s="38"/>
      <c r="E120" s="22"/>
      <c r="F120" s="36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ht="15" customHeight="1" x14ac:dyDescent="0.3">
      <c r="A121" s="22"/>
      <c r="B121" s="358"/>
      <c r="C121" s="209"/>
      <c r="D121" s="209"/>
      <c r="E121" s="358"/>
      <c r="F121" s="358"/>
      <c r="G121" s="349"/>
      <c r="H121" s="359"/>
      <c r="I121" s="212"/>
      <c r="J121" s="350"/>
      <c r="K121" s="211"/>
      <c r="L121" s="217"/>
      <c r="M121" s="217"/>
      <c r="N121" s="217"/>
      <c r="O121" s="349"/>
      <c r="P121" s="22"/>
    </row>
    <row r="122" spans="1:16" x14ac:dyDescent="0.3">
      <c r="A122" s="22"/>
      <c r="B122" s="358"/>
      <c r="C122" s="209"/>
      <c r="D122" s="209"/>
      <c r="E122" s="209"/>
      <c r="F122" s="41"/>
      <c r="G122" s="349"/>
      <c r="H122" s="359"/>
      <c r="I122" s="212"/>
      <c r="J122" s="350"/>
      <c r="K122" s="211"/>
      <c r="L122" s="217"/>
      <c r="M122" s="217"/>
      <c r="N122" s="217"/>
      <c r="O122" s="349"/>
      <c r="P122" s="22"/>
    </row>
    <row r="123" spans="1:16" x14ac:dyDescent="0.3">
      <c r="A123" s="22"/>
      <c r="B123" s="23"/>
      <c r="C123" s="23"/>
      <c r="D123" s="23"/>
      <c r="E123" s="22"/>
      <c r="F123" s="36"/>
      <c r="G123" s="22"/>
      <c r="H123" s="22"/>
      <c r="I123" s="22"/>
      <c r="J123" s="34"/>
      <c r="K123" s="34"/>
      <c r="L123" s="34"/>
      <c r="M123" s="34"/>
      <c r="N123" s="34"/>
      <c r="O123" s="348"/>
      <c r="P123" s="22"/>
    </row>
    <row r="124" spans="1:16" x14ac:dyDescent="0.3">
      <c r="A124" s="22"/>
      <c r="B124" s="23"/>
      <c r="C124" s="23"/>
      <c r="D124" s="23"/>
      <c r="E124" s="22"/>
      <c r="F124" s="36"/>
      <c r="G124" s="20"/>
      <c r="H124" s="22"/>
      <c r="I124" s="22"/>
      <c r="J124" s="46"/>
      <c r="K124" s="46"/>
      <c r="L124" s="46"/>
      <c r="M124" s="46"/>
      <c r="N124" s="46"/>
      <c r="O124" s="348"/>
      <c r="P124" s="22"/>
    </row>
    <row r="125" spans="1:16" x14ac:dyDescent="0.3">
      <c r="A125" s="22"/>
      <c r="B125" s="23"/>
      <c r="C125" s="23"/>
      <c r="D125" s="23"/>
      <c r="E125" s="22"/>
      <c r="F125" s="36"/>
      <c r="G125" s="20"/>
      <c r="H125" s="22"/>
      <c r="I125" s="22"/>
      <c r="J125" s="46"/>
      <c r="K125" s="46"/>
      <c r="L125" s="46"/>
      <c r="M125" s="46"/>
      <c r="N125" s="46"/>
      <c r="O125" s="348"/>
      <c r="P125" s="22"/>
    </row>
    <row r="126" spans="1:16" x14ac:dyDescent="0.3">
      <c r="A126" s="22"/>
      <c r="B126" s="23"/>
      <c r="C126" s="23"/>
      <c r="D126" s="23"/>
      <c r="E126" s="22"/>
      <c r="F126" s="36"/>
      <c r="G126" s="20"/>
      <c r="H126" s="22"/>
      <c r="I126" s="22"/>
      <c r="J126" s="46"/>
      <c r="K126" s="46"/>
      <c r="L126" s="46"/>
      <c r="M126" s="46"/>
      <c r="N126" s="46"/>
      <c r="O126" s="348"/>
      <c r="P126" s="22"/>
    </row>
    <row r="127" spans="1:16" x14ac:dyDescent="0.3">
      <c r="A127" s="22"/>
      <c r="B127" s="23"/>
      <c r="C127" s="23"/>
      <c r="D127" s="23"/>
      <c r="E127" s="22"/>
      <c r="F127" s="36"/>
      <c r="G127" s="20"/>
      <c r="H127" s="22"/>
      <c r="I127" s="22"/>
      <c r="J127" s="46"/>
      <c r="K127" s="46"/>
      <c r="L127" s="46"/>
      <c r="M127" s="46"/>
      <c r="N127" s="46"/>
      <c r="O127" s="348"/>
      <c r="P127" s="22"/>
    </row>
    <row r="128" spans="1:16" x14ac:dyDescent="0.3">
      <c r="A128" s="22"/>
      <c r="B128" s="20"/>
      <c r="C128" s="20"/>
      <c r="D128" s="20"/>
      <c r="E128" s="37"/>
      <c r="F128" s="36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3">
      <c r="A129" s="22"/>
      <c r="B129" s="350"/>
      <c r="C129" s="211"/>
      <c r="D129" s="211"/>
      <c r="E129" s="351"/>
      <c r="F129" s="351"/>
      <c r="G129" s="351"/>
      <c r="H129" s="211"/>
      <c r="I129" s="211"/>
      <c r="J129" s="211"/>
      <c r="K129" s="211"/>
      <c r="L129" s="217"/>
      <c r="M129" s="217"/>
      <c r="N129" s="217"/>
      <c r="O129" s="22"/>
      <c r="P129" s="22"/>
    </row>
    <row r="130" spans="1:16" x14ac:dyDescent="0.3">
      <c r="A130" s="22"/>
      <c r="B130" s="350"/>
      <c r="C130" s="211"/>
      <c r="D130" s="211"/>
      <c r="E130" s="351"/>
      <c r="F130" s="351"/>
      <c r="G130" s="351"/>
      <c r="H130" s="211"/>
      <c r="I130" s="211"/>
      <c r="J130" s="209"/>
      <c r="K130" s="209"/>
      <c r="L130" s="216"/>
      <c r="M130" s="216"/>
      <c r="N130" s="216"/>
      <c r="O130" s="22"/>
      <c r="P130" s="22"/>
    </row>
    <row r="131" spans="1:16" x14ac:dyDescent="0.3">
      <c r="A131" s="22"/>
      <c r="B131" s="22"/>
      <c r="C131" s="22"/>
      <c r="D131" s="22"/>
      <c r="E131" s="35"/>
      <c r="F131" s="35"/>
      <c r="G131" s="36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3">
      <c r="A132" s="22"/>
      <c r="B132" s="22"/>
      <c r="C132" s="22"/>
      <c r="D132" s="22"/>
      <c r="E132" s="35"/>
      <c r="F132" s="35"/>
      <c r="G132" s="36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3">
      <c r="A133" s="22"/>
      <c r="B133" s="22"/>
      <c r="C133" s="22"/>
      <c r="D133" s="22"/>
      <c r="E133" s="35"/>
      <c r="F133" s="35"/>
      <c r="G133" s="36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3">
      <c r="A134" s="22"/>
      <c r="B134" s="22"/>
      <c r="C134" s="22"/>
      <c r="D134" s="22"/>
      <c r="E134" s="35"/>
      <c r="F134" s="35"/>
      <c r="G134" s="36"/>
      <c r="H134" s="18"/>
      <c r="I134" s="18"/>
      <c r="J134" s="22"/>
      <c r="K134" s="22"/>
      <c r="L134" s="22"/>
      <c r="M134" s="22"/>
      <c r="N134" s="22"/>
      <c r="O134" s="22"/>
      <c r="P134" s="22"/>
    </row>
    <row r="135" spans="1:16" x14ac:dyDescent="0.3">
      <c r="A135" s="22"/>
      <c r="B135" s="22"/>
      <c r="C135" s="22"/>
      <c r="D135" s="22"/>
      <c r="E135" s="35"/>
      <c r="F135" s="35"/>
      <c r="G135" s="36"/>
      <c r="H135" s="18"/>
      <c r="I135" s="18"/>
      <c r="J135" s="22"/>
      <c r="K135" s="22"/>
      <c r="L135" s="22"/>
      <c r="M135" s="22"/>
      <c r="N135" s="22"/>
      <c r="O135" s="22"/>
      <c r="P135" s="22"/>
    </row>
    <row r="136" spans="1:16" x14ac:dyDescent="0.3">
      <c r="A136" s="22"/>
      <c r="B136" s="22"/>
      <c r="C136" s="22"/>
      <c r="D136" s="22"/>
      <c r="E136" s="35"/>
      <c r="F136" s="35"/>
      <c r="G136" s="36"/>
      <c r="H136" s="18"/>
      <c r="I136" s="18"/>
      <c r="J136" s="22"/>
      <c r="K136" s="22"/>
      <c r="L136" s="22"/>
      <c r="M136" s="22"/>
      <c r="N136" s="22"/>
      <c r="O136" s="22"/>
      <c r="P136" s="22"/>
    </row>
    <row r="137" spans="1:16" x14ac:dyDescent="0.3">
      <c r="A137" s="22"/>
      <c r="B137" s="22"/>
      <c r="C137" s="22"/>
      <c r="D137" s="22"/>
      <c r="E137" s="35"/>
      <c r="F137" s="35"/>
      <c r="G137" s="36"/>
      <c r="H137" s="18"/>
      <c r="I137" s="18"/>
      <c r="J137" s="22"/>
      <c r="K137" s="22"/>
      <c r="L137" s="22"/>
      <c r="M137" s="22"/>
      <c r="N137" s="22"/>
      <c r="O137" s="22"/>
      <c r="P137" s="22"/>
    </row>
    <row r="138" spans="1:16" x14ac:dyDescent="0.3">
      <c r="A138" s="22"/>
      <c r="B138" s="22"/>
      <c r="C138" s="22"/>
      <c r="D138" s="22"/>
      <c r="E138" s="35"/>
      <c r="F138" s="35"/>
      <c r="G138" s="36"/>
      <c r="H138" s="36"/>
      <c r="I138" s="36"/>
      <c r="J138" s="22"/>
      <c r="K138" s="22"/>
      <c r="L138" s="22"/>
      <c r="M138" s="22"/>
      <c r="N138" s="22"/>
      <c r="O138" s="22"/>
      <c r="P138" s="22"/>
    </row>
    <row r="139" spans="1:16" x14ac:dyDescent="0.3">
      <c r="A139" s="22"/>
      <c r="B139" s="22"/>
      <c r="C139" s="22"/>
      <c r="D139" s="22"/>
      <c r="E139" s="35"/>
      <c r="F139" s="35"/>
      <c r="G139" s="36"/>
      <c r="H139" s="36"/>
      <c r="I139" s="36"/>
      <c r="J139" s="22"/>
      <c r="K139" s="22"/>
      <c r="L139" s="22"/>
      <c r="M139" s="22"/>
      <c r="N139" s="22"/>
      <c r="O139" s="22"/>
      <c r="P139" s="22"/>
    </row>
    <row r="140" spans="1:16" x14ac:dyDescent="0.3">
      <c r="A140" s="22"/>
      <c r="B140" s="22"/>
      <c r="C140" s="22"/>
      <c r="D140" s="22"/>
      <c r="E140" s="35"/>
      <c r="F140" s="35"/>
      <c r="G140" s="36"/>
      <c r="H140" s="36"/>
      <c r="I140" s="36"/>
      <c r="J140" s="22"/>
      <c r="K140" s="22"/>
      <c r="L140" s="22"/>
      <c r="M140" s="22"/>
      <c r="N140" s="22"/>
      <c r="O140" s="22"/>
      <c r="P140" s="22"/>
    </row>
    <row r="141" spans="1:16" x14ac:dyDescent="0.3">
      <c r="A141" s="22"/>
      <c r="B141" s="22"/>
      <c r="C141" s="22"/>
      <c r="D141" s="22"/>
      <c r="E141" s="35"/>
      <c r="F141" s="35"/>
      <c r="G141" s="36"/>
      <c r="H141" s="36"/>
      <c r="I141" s="36"/>
      <c r="J141" s="22"/>
      <c r="K141" s="22"/>
      <c r="L141" s="22"/>
      <c r="M141" s="22"/>
      <c r="N141" s="22"/>
      <c r="O141" s="22"/>
      <c r="P141" s="22"/>
    </row>
    <row r="142" spans="1:16" x14ac:dyDescent="0.3">
      <c r="A142" s="22"/>
      <c r="B142" s="22"/>
      <c r="C142" s="22"/>
      <c r="D142" s="22"/>
      <c r="E142" s="35"/>
      <c r="F142" s="35"/>
      <c r="G142" s="36"/>
      <c r="H142" s="36"/>
      <c r="I142" s="36"/>
      <c r="J142" s="22"/>
      <c r="K142" s="22"/>
      <c r="L142" s="22"/>
      <c r="M142" s="22"/>
      <c r="N142" s="22"/>
      <c r="O142" s="22"/>
      <c r="P142" s="22"/>
    </row>
    <row r="143" spans="1:16" x14ac:dyDescent="0.3">
      <c r="A143" s="22"/>
      <c r="B143" s="22"/>
      <c r="C143" s="22"/>
      <c r="D143" s="22"/>
      <c r="E143" s="35"/>
      <c r="F143" s="35"/>
      <c r="G143" s="36"/>
      <c r="H143" s="36"/>
      <c r="I143" s="36"/>
      <c r="J143" s="36"/>
      <c r="K143" s="36"/>
      <c r="L143" s="36"/>
      <c r="M143" s="36"/>
      <c r="N143" s="36"/>
      <c r="O143" s="22"/>
      <c r="P143" s="22"/>
    </row>
    <row r="144" spans="1:16" x14ac:dyDescent="0.3">
      <c r="A144" s="22"/>
      <c r="B144" s="22"/>
      <c r="C144" s="22"/>
      <c r="D144" s="22"/>
      <c r="E144" s="35"/>
      <c r="F144" s="35"/>
      <c r="G144" s="36"/>
      <c r="H144" s="36"/>
      <c r="I144" s="36"/>
      <c r="J144" s="36"/>
      <c r="K144" s="36"/>
      <c r="L144" s="36"/>
      <c r="M144" s="36"/>
      <c r="N144" s="36"/>
      <c r="O144" s="22"/>
      <c r="P144" s="22"/>
    </row>
    <row r="145" spans="1:16" x14ac:dyDescent="0.3">
      <c r="A145" s="22"/>
      <c r="B145" s="22"/>
      <c r="C145" s="22"/>
      <c r="D145" s="22"/>
      <c r="E145" s="35"/>
      <c r="F145" s="35"/>
      <c r="G145" s="36"/>
      <c r="H145" s="36"/>
      <c r="I145" s="36"/>
      <c r="J145" s="36"/>
      <c r="K145" s="36"/>
      <c r="L145" s="36"/>
      <c r="M145" s="36"/>
      <c r="N145" s="36"/>
      <c r="O145" s="22"/>
      <c r="P145" s="22"/>
    </row>
    <row r="146" spans="1:16" x14ac:dyDescent="0.3">
      <c r="A146" s="22"/>
      <c r="B146" s="22"/>
      <c r="C146" s="22"/>
      <c r="D146" s="22"/>
      <c r="E146" s="35"/>
      <c r="F146" s="35"/>
      <c r="G146" s="36"/>
      <c r="H146" s="36"/>
      <c r="I146" s="36"/>
      <c r="J146" s="36"/>
      <c r="K146" s="36"/>
      <c r="L146" s="36"/>
      <c r="M146" s="36"/>
      <c r="N146" s="36"/>
      <c r="O146" s="22"/>
      <c r="P146" s="22"/>
    </row>
    <row r="147" spans="1:16" x14ac:dyDescent="0.3">
      <c r="A147" s="22"/>
      <c r="B147" s="22"/>
      <c r="C147" s="22"/>
      <c r="D147" s="22"/>
      <c r="E147" s="35"/>
      <c r="F147" s="35"/>
      <c r="G147" s="36"/>
      <c r="H147" s="22"/>
      <c r="I147" s="22"/>
      <c r="J147" s="36"/>
      <c r="K147" s="36"/>
      <c r="L147" s="36"/>
      <c r="M147" s="36"/>
      <c r="N147" s="36"/>
      <c r="O147" s="22"/>
      <c r="P147" s="22"/>
    </row>
    <row r="148" spans="1:16" x14ac:dyDescent="0.3">
      <c r="A148" s="22"/>
      <c r="B148" s="22"/>
      <c r="C148" s="22"/>
      <c r="D148" s="22"/>
      <c r="E148" s="35"/>
      <c r="F148" s="35"/>
      <c r="G148" s="36"/>
      <c r="H148" s="22"/>
      <c r="I148" s="22"/>
      <c r="J148" s="36"/>
      <c r="K148" s="36"/>
      <c r="L148" s="36"/>
      <c r="M148" s="36"/>
      <c r="N148" s="36"/>
      <c r="O148" s="22"/>
      <c r="P148" s="22"/>
    </row>
    <row r="149" spans="1:16" x14ac:dyDescent="0.3">
      <c r="A149" s="22"/>
      <c r="B149" s="22"/>
      <c r="C149" s="22"/>
      <c r="D149" s="22"/>
      <c r="E149" s="35"/>
      <c r="F149" s="35"/>
      <c r="G149" s="36"/>
      <c r="H149" s="22"/>
      <c r="I149" s="22"/>
      <c r="J149" s="36"/>
      <c r="K149" s="36"/>
      <c r="L149" s="36"/>
      <c r="M149" s="36"/>
      <c r="N149" s="36"/>
      <c r="O149" s="22"/>
      <c r="P149" s="22"/>
    </row>
    <row r="150" spans="1:16" x14ac:dyDescent="0.3">
      <c r="A150" s="22"/>
      <c r="B150" s="22"/>
      <c r="C150" s="22"/>
      <c r="D150" s="22"/>
      <c r="E150" s="35"/>
      <c r="F150" s="35"/>
      <c r="G150" s="36"/>
      <c r="H150" s="22"/>
      <c r="I150" s="22"/>
      <c r="J150" s="36"/>
      <c r="K150" s="36"/>
      <c r="L150" s="36"/>
      <c r="M150" s="36"/>
      <c r="N150" s="36"/>
      <c r="O150" s="22"/>
      <c r="P150" s="22"/>
    </row>
    <row r="151" spans="1:16" x14ac:dyDescent="0.3">
      <c r="A151" s="22"/>
      <c r="B151" s="22"/>
      <c r="C151" s="22"/>
      <c r="D151" s="22"/>
      <c r="E151" s="35"/>
      <c r="F151" s="35"/>
      <c r="G151" s="36"/>
      <c r="H151" s="22"/>
      <c r="I151" s="22"/>
      <c r="J151" s="36"/>
      <c r="K151" s="36"/>
      <c r="L151" s="36"/>
      <c r="M151" s="36"/>
      <c r="N151" s="36"/>
      <c r="O151" s="22"/>
      <c r="P151" s="22"/>
    </row>
    <row r="152" spans="1:16" x14ac:dyDescent="0.3">
      <c r="A152" s="22"/>
      <c r="B152" s="22"/>
      <c r="C152" s="22"/>
      <c r="D152" s="22"/>
      <c r="E152" s="35"/>
      <c r="F152" s="35"/>
      <c r="G152" s="36"/>
      <c r="H152" s="22"/>
      <c r="I152" s="22"/>
      <c r="J152" s="36"/>
      <c r="K152" s="36"/>
      <c r="L152" s="36"/>
      <c r="M152" s="36"/>
      <c r="N152" s="36"/>
      <c r="O152" s="22"/>
      <c r="P152" s="22"/>
    </row>
    <row r="153" spans="1:16" x14ac:dyDescent="0.3">
      <c r="A153" s="22"/>
      <c r="B153" s="22"/>
      <c r="C153" s="22"/>
      <c r="D153" s="22"/>
      <c r="E153" s="35"/>
      <c r="F153" s="35"/>
      <c r="G153" s="36"/>
      <c r="H153" s="22"/>
      <c r="I153" s="22"/>
      <c r="J153" s="36"/>
      <c r="K153" s="36"/>
      <c r="L153" s="36"/>
      <c r="M153" s="36"/>
      <c r="N153" s="36"/>
      <c r="O153" s="22"/>
      <c r="P153" s="22"/>
    </row>
    <row r="154" spans="1:16" x14ac:dyDescent="0.3">
      <c r="A154" s="22"/>
      <c r="B154" s="22"/>
      <c r="C154" s="22"/>
      <c r="D154" s="22"/>
      <c r="E154" s="35"/>
      <c r="F154" s="35"/>
      <c r="G154" s="36"/>
      <c r="H154" s="22"/>
      <c r="I154" s="22"/>
      <c r="J154" s="36"/>
      <c r="K154" s="36"/>
      <c r="L154" s="36"/>
      <c r="M154" s="36"/>
      <c r="N154" s="36"/>
      <c r="O154" s="22"/>
      <c r="P154" s="22"/>
    </row>
    <row r="155" spans="1:16" x14ac:dyDescent="0.3">
      <c r="A155" s="22"/>
      <c r="B155" s="22"/>
      <c r="C155" s="22"/>
      <c r="D155" s="22"/>
      <c r="E155" s="35"/>
      <c r="F155" s="35"/>
      <c r="G155" s="36"/>
      <c r="H155" s="22"/>
      <c r="I155" s="22"/>
      <c r="J155" s="36"/>
      <c r="K155" s="36"/>
      <c r="L155" s="36"/>
      <c r="M155" s="36"/>
      <c r="N155" s="36"/>
      <c r="O155" s="22"/>
      <c r="P155" s="22"/>
    </row>
    <row r="156" spans="1:16" x14ac:dyDescent="0.3">
      <c r="A156" s="22"/>
      <c r="B156" s="22"/>
      <c r="C156" s="22"/>
      <c r="D156" s="22"/>
      <c r="E156" s="35"/>
      <c r="F156" s="35"/>
      <c r="G156" s="36"/>
      <c r="H156" s="22"/>
      <c r="I156" s="22"/>
      <c r="J156" s="36"/>
      <c r="K156" s="36"/>
      <c r="L156" s="36"/>
      <c r="M156" s="36"/>
      <c r="N156" s="36"/>
      <c r="O156" s="22"/>
      <c r="P156" s="22"/>
    </row>
    <row r="157" spans="1:16" x14ac:dyDescent="0.3">
      <c r="A157" s="22"/>
      <c r="B157" s="22"/>
      <c r="C157" s="22"/>
      <c r="D157" s="22"/>
      <c r="E157" s="35"/>
      <c r="F157" s="35"/>
      <c r="G157" s="36"/>
      <c r="H157" s="22"/>
      <c r="I157" s="22"/>
      <c r="J157" s="36"/>
      <c r="K157" s="36"/>
      <c r="L157" s="36"/>
      <c r="M157" s="36"/>
      <c r="N157" s="36"/>
      <c r="O157" s="22"/>
      <c r="P157" s="22"/>
    </row>
    <row r="158" spans="1:16" x14ac:dyDescent="0.3">
      <c r="A158" s="22"/>
      <c r="B158" s="22"/>
      <c r="C158" s="22"/>
      <c r="D158" s="22"/>
      <c r="E158" s="35"/>
      <c r="F158" s="35"/>
      <c r="G158" s="36"/>
      <c r="H158" s="22"/>
      <c r="I158" s="22"/>
      <c r="J158" s="36"/>
      <c r="K158" s="36"/>
      <c r="L158" s="36"/>
      <c r="M158" s="36"/>
      <c r="N158" s="36"/>
      <c r="O158" s="22"/>
      <c r="P158" s="22"/>
    </row>
    <row r="159" spans="1:16" x14ac:dyDescent="0.3">
      <c r="A159" s="22"/>
      <c r="B159" s="22"/>
      <c r="C159" s="22"/>
      <c r="D159" s="22"/>
      <c r="E159" s="35"/>
      <c r="F159" s="35"/>
      <c r="G159" s="36"/>
      <c r="H159" s="22"/>
      <c r="I159" s="22"/>
      <c r="J159" s="36"/>
      <c r="K159" s="36"/>
      <c r="L159" s="36"/>
      <c r="M159" s="36"/>
      <c r="N159" s="36"/>
      <c r="O159" s="22"/>
      <c r="P159" s="22"/>
    </row>
    <row r="160" spans="1:16" x14ac:dyDescent="0.3">
      <c r="A160" s="22"/>
      <c r="B160" s="22"/>
      <c r="C160" s="22"/>
      <c r="D160" s="22"/>
      <c r="E160" s="35"/>
      <c r="F160" s="35"/>
      <c r="G160" s="36"/>
      <c r="H160" s="22"/>
      <c r="I160" s="22"/>
      <c r="J160" s="36"/>
      <c r="K160" s="36"/>
      <c r="L160" s="36"/>
      <c r="M160" s="36"/>
      <c r="N160" s="36"/>
      <c r="O160" s="22"/>
      <c r="P160" s="22"/>
    </row>
    <row r="161" spans="1:16" x14ac:dyDescent="0.3">
      <c r="A161" s="22"/>
      <c r="B161" s="20"/>
      <c r="C161" s="20"/>
      <c r="D161" s="20"/>
      <c r="E161" s="360"/>
      <c r="F161" s="360"/>
      <c r="G161" s="49"/>
      <c r="H161" s="50"/>
      <c r="I161" s="50"/>
      <c r="J161" s="50"/>
      <c r="K161" s="50"/>
      <c r="L161" s="50"/>
      <c r="M161" s="50"/>
      <c r="N161" s="50"/>
      <c r="O161" s="22"/>
      <c r="P161" s="22"/>
    </row>
    <row r="162" spans="1:16" x14ac:dyDescent="0.3">
      <c r="A162" s="22"/>
      <c r="B162" s="20"/>
      <c r="C162" s="20"/>
      <c r="D162" s="20"/>
      <c r="E162" s="37"/>
      <c r="F162" s="36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3">
      <c r="A163" s="22"/>
      <c r="B163" s="20"/>
      <c r="C163" s="20"/>
      <c r="D163" s="20"/>
      <c r="E163" s="37"/>
      <c r="F163" s="36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ht="15.6" x14ac:dyDescent="0.3">
      <c r="A164" s="22"/>
      <c r="B164" s="38"/>
      <c r="C164" s="38"/>
      <c r="D164" s="38"/>
      <c r="E164" s="22"/>
      <c r="F164" s="36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ht="15" customHeight="1" x14ac:dyDescent="0.3">
      <c r="A165" s="22"/>
      <c r="B165" s="358"/>
      <c r="C165" s="209"/>
      <c r="D165" s="209"/>
      <c r="E165" s="358"/>
      <c r="F165" s="358"/>
      <c r="G165" s="349"/>
      <c r="H165" s="359"/>
      <c r="I165" s="212"/>
      <c r="J165" s="350"/>
      <c r="K165" s="211"/>
      <c r="L165" s="217"/>
      <c r="M165" s="217"/>
      <c r="N165" s="217"/>
      <c r="O165" s="349"/>
      <c r="P165" s="22"/>
    </row>
    <row r="166" spans="1:16" x14ac:dyDescent="0.3">
      <c r="A166" s="22"/>
      <c r="B166" s="358"/>
      <c r="C166" s="209"/>
      <c r="D166" s="209"/>
      <c r="E166" s="209"/>
      <c r="F166" s="41"/>
      <c r="G166" s="349"/>
      <c r="H166" s="359"/>
      <c r="I166" s="212"/>
      <c r="J166" s="350"/>
      <c r="K166" s="211"/>
      <c r="L166" s="217"/>
      <c r="M166" s="217"/>
      <c r="N166" s="217"/>
      <c r="O166" s="349"/>
      <c r="P166" s="22"/>
    </row>
    <row r="167" spans="1:16" s="53" customFormat="1" x14ac:dyDescent="0.3">
      <c r="A167" s="22"/>
      <c r="B167" s="51"/>
      <c r="C167" s="51"/>
      <c r="D167" s="51"/>
      <c r="E167" s="209"/>
      <c r="F167" s="41"/>
      <c r="G167" s="210"/>
      <c r="H167" s="52"/>
      <c r="I167" s="52"/>
      <c r="J167" s="211"/>
      <c r="K167" s="211"/>
      <c r="L167" s="217"/>
      <c r="M167" s="217"/>
      <c r="N167" s="217"/>
      <c r="O167" s="210"/>
      <c r="P167" s="22"/>
    </row>
    <row r="168" spans="1:16" x14ac:dyDescent="0.3">
      <c r="A168" s="22"/>
      <c r="B168" s="23"/>
      <c r="C168" s="23"/>
      <c r="D168" s="23"/>
      <c r="E168" s="22"/>
      <c r="F168" s="36"/>
      <c r="G168" s="22"/>
      <c r="H168" s="22"/>
      <c r="I168" s="22"/>
      <c r="J168" s="34"/>
      <c r="K168" s="34"/>
      <c r="L168" s="34"/>
      <c r="M168" s="34"/>
      <c r="N168" s="34"/>
      <c r="O168" s="348"/>
      <c r="P168" s="22"/>
    </row>
    <row r="169" spans="1:16" x14ac:dyDescent="0.3">
      <c r="A169" s="22"/>
      <c r="B169" s="23"/>
      <c r="C169" s="23"/>
      <c r="D169" s="23"/>
      <c r="E169" s="22"/>
      <c r="F169" s="36"/>
      <c r="G169" s="20"/>
      <c r="H169" s="22"/>
      <c r="I169" s="22"/>
      <c r="J169" s="46"/>
      <c r="K169" s="46"/>
      <c r="L169" s="46"/>
      <c r="M169" s="46"/>
      <c r="N169" s="46"/>
      <c r="O169" s="348"/>
      <c r="P169" s="22"/>
    </row>
    <row r="170" spans="1:16" x14ac:dyDescent="0.3">
      <c r="A170" s="22"/>
      <c r="B170" s="23"/>
      <c r="C170" s="23"/>
      <c r="D170" s="23"/>
      <c r="E170" s="22"/>
      <c r="F170" s="36"/>
      <c r="G170" s="20"/>
      <c r="H170" s="22"/>
      <c r="I170" s="22"/>
      <c r="J170" s="46"/>
      <c r="K170" s="46"/>
      <c r="L170" s="46"/>
      <c r="M170" s="46"/>
      <c r="N170" s="46"/>
      <c r="O170" s="348"/>
      <c r="P170" s="22"/>
    </row>
    <row r="171" spans="1:16" x14ac:dyDescent="0.3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3">
      <c r="A172" s="22"/>
      <c r="B172" s="350"/>
      <c r="C172" s="211"/>
      <c r="D172" s="211"/>
      <c r="E172" s="361"/>
      <c r="F172" s="361"/>
      <c r="G172" s="350"/>
      <c r="H172" s="350"/>
      <c r="I172" s="211"/>
      <c r="J172" s="22"/>
      <c r="K172" s="22"/>
      <c r="L172" s="22"/>
      <c r="M172" s="22"/>
      <c r="N172" s="22"/>
      <c r="O172" s="22"/>
      <c r="P172" s="22"/>
    </row>
    <row r="173" spans="1:16" x14ac:dyDescent="0.3">
      <c r="A173" s="22"/>
      <c r="B173" s="350"/>
      <c r="C173" s="211"/>
      <c r="D173" s="211"/>
      <c r="E173" s="361"/>
      <c r="F173" s="361"/>
      <c r="G173" s="211"/>
      <c r="H173" s="20"/>
      <c r="I173" s="20"/>
      <c r="J173" s="22"/>
      <c r="K173" s="22"/>
      <c r="L173" s="22"/>
      <c r="M173" s="22"/>
      <c r="N173" s="22"/>
      <c r="O173" s="22"/>
      <c r="P173" s="22"/>
    </row>
    <row r="174" spans="1:16" x14ac:dyDescent="0.3">
      <c r="A174" s="22"/>
      <c r="B174" s="22"/>
      <c r="C174" s="22"/>
      <c r="D174" s="22"/>
      <c r="E174" s="35"/>
      <c r="F174" s="36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3">
      <c r="A175" s="22"/>
      <c r="B175" s="22"/>
      <c r="C175" s="22"/>
      <c r="D175" s="22"/>
      <c r="E175" s="35"/>
      <c r="F175" s="36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3">
      <c r="A176" s="22"/>
      <c r="B176" s="22"/>
      <c r="C176" s="22"/>
      <c r="D176" s="22"/>
      <c r="E176" s="35"/>
      <c r="F176" s="36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8" x14ac:dyDescent="0.3">
      <c r="A177" s="22"/>
      <c r="B177" s="22"/>
      <c r="C177" s="22"/>
      <c r="D177" s="22"/>
      <c r="E177" s="35"/>
      <c r="F177" s="36"/>
      <c r="G177" s="18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8" x14ac:dyDescent="0.3">
      <c r="A178" s="22"/>
      <c r="B178" s="22"/>
      <c r="C178" s="22"/>
      <c r="D178" s="22"/>
      <c r="E178" s="35"/>
      <c r="F178" s="36"/>
      <c r="G178" s="18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8" x14ac:dyDescent="0.3">
      <c r="A179" s="22"/>
      <c r="B179" s="22"/>
      <c r="C179" s="22"/>
      <c r="D179" s="22"/>
      <c r="E179" s="35"/>
      <c r="F179" s="36"/>
      <c r="G179" s="18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8" x14ac:dyDescent="0.3">
      <c r="A180" s="22"/>
      <c r="B180" s="22"/>
      <c r="C180" s="22"/>
      <c r="D180" s="22"/>
      <c r="E180" s="35"/>
      <c r="F180" s="36"/>
      <c r="G180" s="18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8" x14ac:dyDescent="0.3">
      <c r="A181" s="22"/>
      <c r="B181" s="22"/>
      <c r="C181" s="22"/>
      <c r="D181" s="22"/>
      <c r="E181" s="35"/>
      <c r="F181" s="36"/>
      <c r="G181" s="18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8" x14ac:dyDescent="0.3">
      <c r="A182" s="22"/>
      <c r="B182" s="20"/>
      <c r="C182" s="20"/>
      <c r="D182" s="20"/>
      <c r="E182" s="35"/>
      <c r="F182" s="49"/>
      <c r="G182" s="36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8" x14ac:dyDescent="0.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8" x14ac:dyDescent="0.3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8" x14ac:dyDescent="0.3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46"/>
      <c r="P185" s="46"/>
    </row>
    <row r="186" spans="1:18" x14ac:dyDescent="0.3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46"/>
      <c r="P186" s="46"/>
    </row>
    <row r="187" spans="1:18" x14ac:dyDescent="0.3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56"/>
      <c r="P187" s="57"/>
      <c r="Q187" s="58"/>
      <c r="R187" s="56"/>
    </row>
    <row r="188" spans="1:18" x14ac:dyDescent="0.3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59"/>
      <c r="P188" s="46"/>
      <c r="Q188" s="46"/>
      <c r="R188" s="362"/>
    </row>
    <row r="189" spans="1:18" x14ac:dyDescent="0.3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46"/>
      <c r="P189" s="46"/>
      <c r="Q189" s="46"/>
      <c r="R189" s="362"/>
    </row>
    <row r="190" spans="1:18" x14ac:dyDescent="0.3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59"/>
      <c r="P190" s="46"/>
      <c r="Q190" s="46"/>
      <c r="R190" s="362"/>
    </row>
    <row r="191" spans="1:18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59"/>
      <c r="P191" s="46"/>
      <c r="Q191" s="46"/>
      <c r="R191" s="362"/>
    </row>
    <row r="192" spans="1:18" x14ac:dyDescent="0.3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59"/>
      <c r="P192" s="46"/>
      <c r="Q192" s="46"/>
      <c r="R192" s="362"/>
    </row>
    <row r="193" spans="1:18" x14ac:dyDescent="0.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59"/>
      <c r="P193" s="46"/>
      <c r="Q193" s="46"/>
      <c r="R193" s="362"/>
    </row>
    <row r="194" spans="1:18" x14ac:dyDescent="0.3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60"/>
      <c r="P194" s="46"/>
      <c r="Q194" s="46"/>
      <c r="R194" s="362"/>
    </row>
    <row r="195" spans="1:18" x14ac:dyDescent="0.3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1:18" x14ac:dyDescent="0.3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8" x14ac:dyDescent="0.3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</sheetData>
  <mergeCells count="108">
    <mergeCell ref="C12:E12"/>
    <mergeCell ref="F12:H12"/>
    <mergeCell ref="L12:N12"/>
    <mergeCell ref="I11:K11"/>
    <mergeCell ref="I12:K12"/>
    <mergeCell ref="C10:E10"/>
    <mergeCell ref="F10:H10"/>
    <mergeCell ref="L10:N10"/>
    <mergeCell ref="I10:K10"/>
    <mergeCell ref="C11:E11"/>
    <mergeCell ref="F11:H11"/>
    <mergeCell ref="L11:N11"/>
    <mergeCell ref="B172:B173"/>
    <mergeCell ref="E172:E173"/>
    <mergeCell ref="F172:F173"/>
    <mergeCell ref="G172:H172"/>
    <mergeCell ref="J165:J166"/>
    <mergeCell ref="R188:R194"/>
    <mergeCell ref="O165:O166"/>
    <mergeCell ref="O168:O170"/>
    <mergeCell ref="C18:E18"/>
    <mergeCell ref="F18:H18"/>
    <mergeCell ref="L18:N18"/>
    <mergeCell ref="C22:E22"/>
    <mergeCell ref="F22:H22"/>
    <mergeCell ref="L22:N22"/>
    <mergeCell ref="I22:K22"/>
    <mergeCell ref="I18:K18"/>
    <mergeCell ref="B21:C21"/>
    <mergeCell ref="C30:E30"/>
    <mergeCell ref="F30:H30"/>
    <mergeCell ref="I30:K30"/>
    <mergeCell ref="L30:N30"/>
    <mergeCell ref="C38:E38"/>
    <mergeCell ref="F38:H38"/>
    <mergeCell ref="I38:K38"/>
    <mergeCell ref="B121:B122"/>
    <mergeCell ref="E121:F121"/>
    <mergeCell ref="G121:G122"/>
    <mergeCell ref="B129:B130"/>
    <mergeCell ref="E129:E130"/>
    <mergeCell ref="H121:H122"/>
    <mergeCell ref="E161:F161"/>
    <mergeCell ref="B165:B166"/>
    <mergeCell ref="E165:F165"/>
    <mergeCell ref="G165:G166"/>
    <mergeCell ref="H165:H166"/>
    <mergeCell ref="O123:O127"/>
    <mergeCell ref="O121:O122"/>
    <mergeCell ref="O91:O93"/>
    <mergeCell ref="O89:O90"/>
    <mergeCell ref="L28:M28"/>
    <mergeCell ref="L31:N31"/>
    <mergeCell ref="L32:N32"/>
    <mergeCell ref="J121:J122"/>
    <mergeCell ref="F129:F130"/>
    <mergeCell ref="G129:G130"/>
    <mergeCell ref="L38:N38"/>
    <mergeCell ref="L51:M51"/>
    <mergeCell ref="F41:H41"/>
    <mergeCell ref="I41:K41"/>
    <mergeCell ref="L41:N41"/>
    <mergeCell ref="F48:H48"/>
    <mergeCell ref="L47:M47"/>
    <mergeCell ref="I49:K49"/>
    <mergeCell ref="I50:K50"/>
    <mergeCell ref="B89:B90"/>
    <mergeCell ref="E89:F89"/>
    <mergeCell ref="G89:G90"/>
    <mergeCell ref="H89:H90"/>
    <mergeCell ref="I27:J27"/>
    <mergeCell ref="F27:G27"/>
    <mergeCell ref="F28:G28"/>
    <mergeCell ref="I28:J28"/>
    <mergeCell ref="J89:J90"/>
    <mergeCell ref="C28:E28"/>
    <mergeCell ref="C31:E31"/>
    <mergeCell ref="F31:H31"/>
    <mergeCell ref="I31:K31"/>
    <mergeCell ref="C32:E32"/>
    <mergeCell ref="F32:H32"/>
    <mergeCell ref="I32:K32"/>
    <mergeCell ref="B40:C40"/>
    <mergeCell ref="C51:E51"/>
    <mergeCell ref="C41:E41"/>
    <mergeCell ref="I51:K51"/>
    <mergeCell ref="F51:H51"/>
    <mergeCell ref="F49:H49"/>
    <mergeCell ref="F50:H50"/>
    <mergeCell ref="I48:K48"/>
    <mergeCell ref="C42:D42"/>
    <mergeCell ref="F42:G42"/>
    <mergeCell ref="I42:J42"/>
    <mergeCell ref="C43:D43"/>
    <mergeCell ref="F43:G43"/>
    <mergeCell ref="I43:J43"/>
    <mergeCell ref="C44:D44"/>
    <mergeCell ref="F44:G44"/>
    <mergeCell ref="I44:J44"/>
    <mergeCell ref="C45:D45"/>
    <mergeCell ref="F45:G45"/>
    <mergeCell ref="I45:J45"/>
    <mergeCell ref="C46:D46"/>
    <mergeCell ref="F46:G46"/>
    <mergeCell ref="I46:J46"/>
    <mergeCell ref="C47:E47"/>
    <mergeCell ref="F47:G47"/>
    <mergeCell ref="I47:J47"/>
  </mergeCells>
  <pageMargins left="0.70866141732283472" right="0.70866141732283472" top="0.59055118110236227" bottom="0.3937007874015748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topLeftCell="A16" zoomScale="70" zoomScaleNormal="70" workbookViewId="0">
      <selection activeCell="B14" sqref="B14:U37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378" t="s">
        <v>84</v>
      </c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68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6" t="s">
        <v>7</v>
      </c>
      <c r="D17" s="379" t="s">
        <v>8</v>
      </c>
      <c r="E17" s="379"/>
      <c r="F17" s="379"/>
      <c r="G17" s="380" t="s">
        <v>10</v>
      </c>
      <c r="H17" s="380"/>
      <c r="I17" s="380"/>
      <c r="J17" s="380" t="s">
        <v>9</v>
      </c>
      <c r="K17" s="380"/>
      <c r="L17" s="380"/>
      <c r="M17" s="381" t="s">
        <v>11</v>
      </c>
      <c r="N17" s="382"/>
      <c r="O17" s="383"/>
      <c r="P17" s="381" t="s">
        <v>12</v>
      </c>
      <c r="Q17" s="382"/>
      <c r="R17" s="383"/>
      <c r="S17" s="380" t="s">
        <v>13</v>
      </c>
      <c r="T17" s="380"/>
      <c r="U17" s="380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375">
        <f>$G$7</f>
        <v>82191.520000000004</v>
      </c>
      <c r="E18" s="375"/>
      <c r="F18" s="375"/>
      <c r="G18" s="375">
        <v>19427.78</v>
      </c>
      <c r="H18" s="375"/>
      <c r="I18" s="375"/>
      <c r="J18" s="375">
        <v>19141.060000000001</v>
      </c>
      <c r="K18" s="375"/>
      <c r="L18" s="375"/>
      <c r="M18" s="375">
        <v>12009.74</v>
      </c>
      <c r="N18" s="375"/>
      <c r="O18" s="375"/>
      <c r="P18" s="375">
        <v>19129.98</v>
      </c>
      <c r="Q18" s="375"/>
      <c r="R18" s="375"/>
      <c r="S18" s="375">
        <v>12489.64</v>
      </c>
      <c r="T18" s="375"/>
      <c r="U18" s="375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375">
        <f>$D$7</f>
        <v>20.309999999999999</v>
      </c>
      <c r="E19" s="375"/>
      <c r="F19" s="375"/>
      <c r="G19" s="375">
        <f>G18/$D$6</f>
        <v>4.8007166067435163</v>
      </c>
      <c r="H19" s="375"/>
      <c r="I19" s="375"/>
      <c r="J19" s="375">
        <f>J18/$D$6</f>
        <v>4.7298664393293555</v>
      </c>
      <c r="K19" s="375"/>
      <c r="L19" s="375"/>
      <c r="M19" s="375">
        <f>M18/$D$6</f>
        <v>2.9676760937519306</v>
      </c>
      <c r="N19" s="375"/>
      <c r="O19" s="375"/>
      <c r="P19" s="375">
        <f>P18/$D$6</f>
        <v>4.7271285073575742</v>
      </c>
      <c r="Q19" s="375"/>
      <c r="R19" s="375"/>
      <c r="S19" s="375">
        <f>S18/$D$6</f>
        <v>3.0862621545152402</v>
      </c>
      <c r="T19" s="375"/>
      <c r="U19" s="375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73" t="s">
        <v>2</v>
      </c>
      <c r="E20" s="72" t="s">
        <v>38</v>
      </c>
      <c r="F20" s="73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70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21073.35</v>
      </c>
      <c r="K21" s="81">
        <f>J21*$D$5</f>
        <v>226831.43206499997</v>
      </c>
      <c r="L21" s="79">
        <f>J21/D21</f>
        <v>0.1117941775765708</v>
      </c>
      <c r="M21" s="77">
        <v>42146.67</v>
      </c>
      <c r="N21" s="77">
        <f>M21*$D$5</f>
        <v>453662.54121299996</v>
      </c>
      <c r="O21" s="79">
        <f>M21/D21</f>
        <v>0.22358819600306212</v>
      </c>
      <c r="P21" s="77">
        <v>80330.210000000006</v>
      </c>
      <c r="Q21" s="77">
        <f>P21*$D$5</f>
        <v>864666.347419</v>
      </c>
      <c r="R21" s="79">
        <f>P21/D21</f>
        <v>0.42615197685717859</v>
      </c>
      <c r="S21" s="77">
        <v>44956.44</v>
      </c>
      <c r="T21" s="77">
        <f>S21*$D$5</f>
        <v>483906.62451599998</v>
      </c>
      <c r="U21" s="79">
        <f>S21/D21</f>
        <v>0.23849403329657842</v>
      </c>
      <c r="V21" s="147"/>
      <c r="W21" s="187">
        <f>U21+R21+O21+L21+I21</f>
        <v>1.0000283837333899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/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57016.582789094391</v>
      </c>
      <c r="K26" s="77">
        <f t="shared" si="0"/>
        <v>613720.79548353306</v>
      </c>
      <c r="L26" s="77"/>
      <c r="M26" s="77">
        <f t="shared" si="0"/>
        <v>42146.67</v>
      </c>
      <c r="N26" s="77">
        <f t="shared" si="0"/>
        <v>453662.54121299996</v>
      </c>
      <c r="O26" s="77"/>
      <c r="P26" s="77">
        <f t="shared" si="0"/>
        <v>80330.210000000006</v>
      </c>
      <c r="Q26" s="77">
        <f t="shared" si="0"/>
        <v>864666.347419</v>
      </c>
      <c r="R26" s="77"/>
      <c r="S26" s="77">
        <f t="shared" si="0"/>
        <v>44956.44</v>
      </c>
      <c r="T26" s="77">
        <f t="shared" si="0"/>
        <v>483906.62451599998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372">
        <f>G9/G7</f>
        <v>3.1999999999999997</v>
      </c>
      <c r="E27" s="373"/>
      <c r="F27" s="374"/>
      <c r="G27" s="372">
        <f>G26/G18</f>
        <v>1.9847840449619256</v>
      </c>
      <c r="H27" s="373"/>
      <c r="I27" s="374"/>
      <c r="J27" s="372">
        <f>J26/J18</f>
        <v>2.9787578529660523</v>
      </c>
      <c r="K27" s="373"/>
      <c r="L27" s="374"/>
      <c r="M27" s="372">
        <f>M26/M18</f>
        <v>3.5093740580562112</v>
      </c>
      <c r="N27" s="373"/>
      <c r="O27" s="374"/>
      <c r="P27" s="372">
        <f>P26/P18</f>
        <v>4.1991789850276904</v>
      </c>
      <c r="Q27" s="373"/>
      <c r="R27" s="374"/>
      <c r="S27" s="371">
        <f>S26/S18</f>
        <v>3.599498464327235</v>
      </c>
      <c r="T27" s="371"/>
      <c r="U27" s="371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7" t="s">
        <v>7</v>
      </c>
      <c r="D30" s="379" t="s">
        <v>8</v>
      </c>
      <c r="E30" s="379"/>
      <c r="F30" s="379"/>
      <c r="G30" s="380" t="s">
        <v>10</v>
      </c>
      <c r="H30" s="380"/>
      <c r="I30" s="380"/>
      <c r="J30" s="380" t="s">
        <v>9</v>
      </c>
      <c r="K30" s="380"/>
      <c r="L30" s="380"/>
      <c r="M30" s="381" t="s">
        <v>11</v>
      </c>
      <c r="N30" s="382"/>
      <c r="O30" s="383"/>
      <c r="P30" s="381" t="s">
        <v>12</v>
      </c>
      <c r="Q30" s="382"/>
      <c r="R30" s="383"/>
      <c r="S30" s="380" t="s">
        <v>13</v>
      </c>
      <c r="T30" s="380"/>
      <c r="U30" s="380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158782.00244549999</v>
      </c>
      <c r="L32" s="77">
        <f>K32/500+20%*K32/500</f>
        <v>381.07680586919997</v>
      </c>
      <c r="M32" s="77"/>
      <c r="N32" s="77">
        <f>N21-30%*N21</f>
        <v>317563.7788491</v>
      </c>
      <c r="O32" s="77">
        <f>N32/500+20%*N32/500</f>
        <v>762.15306923783999</v>
      </c>
      <c r="P32" s="77"/>
      <c r="Q32" s="77">
        <f>Q21-30%*Q21</f>
        <v>605266.44319330005</v>
      </c>
      <c r="R32" s="77">
        <f>Q32/500+20%*Q32/500</f>
        <v>1452.63946366392</v>
      </c>
      <c r="S32" s="77"/>
      <c r="T32" s="77">
        <f>T21-30%*T21</f>
        <v>338734.63716119999</v>
      </c>
      <c r="U32" s="77">
        <f>T32/500+20%*T32/500</f>
        <v>812.96312918688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712.50555005930642</v>
      </c>
      <c r="M37" s="88"/>
      <c r="N37" s="84"/>
      <c r="O37" s="87">
        <f>SUM(O32:O36)</f>
        <v>799.65306923783999</v>
      </c>
      <c r="P37" s="84"/>
      <c r="Q37" s="84"/>
      <c r="R37" s="87">
        <f>SUM(R32:R36)</f>
        <v>1490.13946366392</v>
      </c>
      <c r="S37" s="84"/>
      <c r="T37" s="84"/>
      <c r="U37" s="87">
        <f>SUM(U32:U36)</f>
        <v>850.46312918688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2" t="s">
        <v>7</v>
      </c>
      <c r="D39" s="379" t="s">
        <v>8</v>
      </c>
      <c r="E39" s="379"/>
      <c r="F39" s="379"/>
      <c r="G39" s="380" t="s">
        <v>10</v>
      </c>
      <c r="H39" s="380"/>
      <c r="I39" s="380"/>
      <c r="J39" s="380" t="s">
        <v>9</v>
      </c>
      <c r="K39" s="380"/>
      <c r="L39" s="380"/>
      <c r="M39" s="381" t="s">
        <v>11</v>
      </c>
      <c r="N39" s="382"/>
      <c r="O39" s="383"/>
      <c r="P39" s="381" t="s">
        <v>12</v>
      </c>
      <c r="Q39" s="382"/>
      <c r="R39" s="383"/>
      <c r="S39" s="380" t="s">
        <v>13</v>
      </c>
      <c r="T39" s="380"/>
      <c r="U39" s="380"/>
    </row>
    <row r="40" spans="3:22" ht="15.6" x14ac:dyDescent="0.3">
      <c r="C40" s="71" t="s">
        <v>14</v>
      </c>
      <c r="D40" s="375">
        <f>$G$7</f>
        <v>82191.520000000004</v>
      </c>
      <c r="E40" s="375"/>
      <c r="F40" s="375"/>
      <c r="G40" s="375">
        <v>18926.23</v>
      </c>
      <c r="H40" s="375"/>
      <c r="I40" s="375"/>
      <c r="J40" s="375">
        <v>17715.95</v>
      </c>
      <c r="K40" s="375"/>
      <c r="L40" s="375"/>
      <c r="M40" s="375">
        <v>15319.33</v>
      </c>
      <c r="N40" s="375"/>
      <c r="O40" s="375"/>
      <c r="P40" s="375">
        <v>13642.08</v>
      </c>
      <c r="Q40" s="375"/>
      <c r="R40" s="375"/>
      <c r="S40" s="375">
        <v>18084.91</v>
      </c>
      <c r="T40" s="375"/>
      <c r="U40" s="375"/>
    </row>
    <row r="41" spans="3:22" ht="15.6" x14ac:dyDescent="0.3">
      <c r="C41" s="71" t="s">
        <v>15</v>
      </c>
      <c r="D41" s="375">
        <f>$D$7</f>
        <v>20.309999999999999</v>
      </c>
      <c r="E41" s="375"/>
      <c r="F41" s="375"/>
      <c r="G41" s="375">
        <f>G40/$D$6</f>
        <v>4.6767807059811952</v>
      </c>
      <c r="H41" s="375"/>
      <c r="I41" s="375"/>
      <c r="J41" s="375">
        <f>J40/$D$6</f>
        <v>4.377713530276635</v>
      </c>
      <c r="K41" s="375"/>
      <c r="L41" s="375"/>
      <c r="M41" s="375">
        <f>M40/$D$6</f>
        <v>3.7854948910881303</v>
      </c>
      <c r="N41" s="375"/>
      <c r="O41" s="375"/>
      <c r="P41" s="375">
        <f>P40/$D$6</f>
        <v>3.3710367322732497</v>
      </c>
      <c r="Q41" s="375"/>
      <c r="R41" s="375"/>
      <c r="S41" s="375">
        <f>S40/$D$6</f>
        <v>4.4688856765138318</v>
      </c>
      <c r="T41" s="375"/>
      <c r="U41" s="375"/>
    </row>
    <row r="42" spans="3:22" ht="15.6" x14ac:dyDescent="0.3">
      <c r="C42" s="72" t="s">
        <v>71</v>
      </c>
      <c r="D42" s="191" t="s">
        <v>2</v>
      </c>
      <c r="E42" s="72" t="s">
        <v>38</v>
      </c>
      <c r="F42" s="191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372" t="e">
        <f>G31/G29</f>
        <v>#DIV/0!</v>
      </c>
      <c r="E49" s="373"/>
      <c r="F49" s="374"/>
      <c r="G49" s="372">
        <f>G48/G40</f>
        <v>2.0394949231833279</v>
      </c>
      <c r="H49" s="373"/>
      <c r="I49" s="374"/>
      <c r="J49" s="372">
        <f>J48/J40</f>
        <v>3.2287418964266665</v>
      </c>
      <c r="K49" s="373"/>
      <c r="L49" s="374"/>
      <c r="M49" s="372">
        <f>M48/M40</f>
        <v>3.6372994119194506</v>
      </c>
      <c r="N49" s="373"/>
      <c r="O49" s="374"/>
      <c r="P49" s="372">
        <f>P48/P40</f>
        <v>4.0844937135686052</v>
      </c>
      <c r="Q49" s="373"/>
      <c r="R49" s="374"/>
      <c r="S49" s="371">
        <f>S48/S40</f>
        <v>3.0810764333358582</v>
      </c>
      <c r="T49" s="371"/>
      <c r="U49" s="371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376" t="s">
        <v>44</v>
      </c>
      <c r="D62" s="377"/>
      <c r="E62" s="377"/>
      <c r="F62" s="377"/>
      <c r="G62" s="377"/>
      <c r="H62" s="377"/>
      <c r="I62" s="377"/>
      <c r="J62" s="377"/>
      <c r="K62" s="377"/>
      <c r="L62" s="377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376" t="s">
        <v>54</v>
      </c>
      <c r="D70" s="377"/>
      <c r="E70" s="377"/>
      <c r="F70" s="377"/>
      <c r="G70" s="377"/>
      <c r="H70" s="377"/>
      <c r="I70" s="377"/>
      <c r="J70" s="377"/>
      <c r="K70" s="377"/>
      <c r="L70" s="377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157"/>
      <c r="I90" s="157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31"/>
      <c r="D109" s="157"/>
      <c r="E109" s="157"/>
      <c r="F109" s="331"/>
      <c r="G109" s="331"/>
      <c r="H109" s="332"/>
      <c r="I109" s="333"/>
      <c r="J109" s="166"/>
      <c r="K109" s="336"/>
      <c r="L109" s="167"/>
      <c r="M109" s="331"/>
      <c r="N109" s="331"/>
      <c r="O109" s="349"/>
      <c r="P109" s="8"/>
      <c r="Q109" s="8"/>
      <c r="R109" s="349"/>
      <c r="S109" s="349"/>
      <c r="T109" s="22"/>
    </row>
    <row r="110" spans="1:22" ht="15.6" x14ac:dyDescent="0.3">
      <c r="A110" s="22"/>
      <c r="B110" s="141"/>
      <c r="C110" s="331"/>
      <c r="D110" s="157"/>
      <c r="E110" s="157"/>
      <c r="F110" s="157"/>
      <c r="G110" s="168"/>
      <c r="H110" s="332"/>
      <c r="I110" s="333"/>
      <c r="J110" s="166"/>
      <c r="K110" s="336"/>
      <c r="L110" s="167"/>
      <c r="M110" s="157"/>
      <c r="N110" s="168"/>
      <c r="O110" s="349"/>
      <c r="P110" s="8"/>
      <c r="Q110" s="8"/>
      <c r="R110" s="349"/>
      <c r="S110" s="349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48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48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48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167"/>
      <c r="D115" s="167"/>
      <c r="E115" s="167"/>
      <c r="F115" s="170"/>
      <c r="G115" s="170"/>
      <c r="H115" s="166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58"/>
      <c r="D141" s="26"/>
      <c r="E141" s="26"/>
      <c r="F141" s="358"/>
      <c r="G141" s="358"/>
      <c r="H141" s="349"/>
      <c r="I141" s="359"/>
      <c r="J141" s="39"/>
      <c r="K141" s="350"/>
      <c r="L141" s="40"/>
      <c r="M141" s="358"/>
      <c r="N141" s="358"/>
      <c r="O141" s="349"/>
      <c r="P141" s="8"/>
      <c r="Q141" s="8"/>
      <c r="R141" s="349"/>
      <c r="S141" s="349"/>
      <c r="T141" s="22"/>
    </row>
    <row r="142" spans="1:20" x14ac:dyDescent="0.3">
      <c r="A142" s="22"/>
      <c r="B142" s="22"/>
      <c r="C142" s="358"/>
      <c r="D142" s="26"/>
      <c r="E142" s="26"/>
      <c r="F142" s="26"/>
      <c r="G142" s="41"/>
      <c r="H142" s="349"/>
      <c r="I142" s="359"/>
      <c r="J142" s="39"/>
      <c r="K142" s="350"/>
      <c r="L142" s="40"/>
      <c r="M142" s="26"/>
      <c r="N142" s="41"/>
      <c r="O142" s="349"/>
      <c r="P142" s="8"/>
      <c r="Q142" s="8"/>
      <c r="R142" s="349"/>
      <c r="S142" s="349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48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48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48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48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48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50"/>
      <c r="D149" s="40"/>
      <c r="E149" s="40"/>
      <c r="F149" s="351"/>
      <c r="G149" s="351"/>
      <c r="H149" s="351"/>
      <c r="I149" s="40"/>
      <c r="J149" s="40"/>
      <c r="K149" s="40"/>
      <c r="L149" s="40"/>
      <c r="M149" s="351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50"/>
      <c r="D150" s="40"/>
      <c r="E150" s="40"/>
      <c r="F150" s="351"/>
      <c r="G150" s="351"/>
      <c r="H150" s="351"/>
      <c r="I150" s="40"/>
      <c r="J150" s="40"/>
      <c r="K150" s="26"/>
      <c r="L150" s="26"/>
      <c r="M150" s="351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60"/>
      <c r="G181" s="360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58"/>
      <c r="D185" s="26"/>
      <c r="E185" s="26"/>
      <c r="F185" s="358"/>
      <c r="G185" s="358"/>
      <c r="H185" s="349"/>
      <c r="I185" s="359"/>
      <c r="J185" s="39"/>
      <c r="K185" s="350"/>
      <c r="L185" s="40"/>
      <c r="M185" s="358"/>
      <c r="N185" s="358"/>
      <c r="O185" s="349"/>
      <c r="P185" s="8"/>
      <c r="Q185" s="8"/>
      <c r="R185" s="349"/>
      <c r="S185" s="349"/>
      <c r="T185" s="22"/>
    </row>
    <row r="186" spans="1:20" x14ac:dyDescent="0.3">
      <c r="A186" s="22"/>
      <c r="B186" s="22"/>
      <c r="C186" s="358"/>
      <c r="D186" s="26"/>
      <c r="E186" s="26"/>
      <c r="F186" s="26"/>
      <c r="G186" s="41"/>
      <c r="H186" s="349"/>
      <c r="I186" s="359"/>
      <c r="J186" s="39"/>
      <c r="K186" s="350"/>
      <c r="L186" s="40"/>
      <c r="M186" s="26"/>
      <c r="N186" s="41"/>
      <c r="O186" s="349"/>
      <c r="P186" s="8"/>
      <c r="Q186" s="8"/>
      <c r="R186" s="349"/>
      <c r="S186" s="349"/>
      <c r="T186" s="22"/>
    </row>
    <row r="187" spans="1:20" s="53" customFormat="1" x14ac:dyDescent="0.3">
      <c r="A187" s="22"/>
      <c r="B187" s="22"/>
      <c r="C187" s="51"/>
      <c r="D187" s="51"/>
      <c r="E187" s="51"/>
      <c r="F187" s="26"/>
      <c r="G187" s="41"/>
      <c r="H187" s="8"/>
      <c r="I187" s="52"/>
      <c r="J187" s="52"/>
      <c r="K187" s="40"/>
      <c r="L187" s="40"/>
      <c r="M187" s="26"/>
      <c r="N187" s="41"/>
      <c r="O187" s="8"/>
      <c r="P187" s="8"/>
      <c r="Q187" s="8"/>
      <c r="R187" s="8"/>
      <c r="S187" s="8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48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48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48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50"/>
      <c r="D192" s="40"/>
      <c r="E192" s="40"/>
      <c r="F192" s="361"/>
      <c r="G192" s="361"/>
      <c r="H192" s="350"/>
      <c r="I192" s="350"/>
      <c r="J192" s="40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50"/>
      <c r="D193" s="40"/>
      <c r="E193" s="40"/>
      <c r="F193" s="361"/>
      <c r="G193" s="361"/>
      <c r="H193" s="40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62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62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62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62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62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62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62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S30:U30"/>
    <mergeCell ref="C62:L62"/>
    <mergeCell ref="D30:F30"/>
    <mergeCell ref="G30:I30"/>
    <mergeCell ref="J30:L30"/>
    <mergeCell ref="M30:O30"/>
    <mergeCell ref="P30:R3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  <mergeCell ref="S18:U18"/>
    <mergeCell ref="D19:F19"/>
    <mergeCell ref="G19:I19"/>
    <mergeCell ref="D17:F17"/>
    <mergeCell ref="G17:I17"/>
    <mergeCell ref="J17:L17"/>
    <mergeCell ref="M17:O17"/>
    <mergeCell ref="P17:R17"/>
    <mergeCell ref="S17:U17"/>
    <mergeCell ref="D18:F18"/>
    <mergeCell ref="G18:I18"/>
    <mergeCell ref="J18:L18"/>
    <mergeCell ref="M18:O18"/>
    <mergeCell ref="P18:R18"/>
    <mergeCell ref="J19:L19"/>
    <mergeCell ref="M19:O19"/>
    <mergeCell ref="P19:R19"/>
    <mergeCell ref="S19:U19"/>
    <mergeCell ref="D27:F27"/>
    <mergeCell ref="G27:I27"/>
    <mergeCell ref="J27:L27"/>
    <mergeCell ref="M27:O27"/>
    <mergeCell ref="P27:R27"/>
    <mergeCell ref="S27:U27"/>
    <mergeCell ref="O109:O110"/>
    <mergeCell ref="R109:R110"/>
    <mergeCell ref="S109:S110"/>
    <mergeCell ref="S111:S113"/>
    <mergeCell ref="C141:C142"/>
    <mergeCell ref="F141:G141"/>
    <mergeCell ref="H141:H142"/>
    <mergeCell ref="I141:I142"/>
    <mergeCell ref="K141:K142"/>
    <mergeCell ref="M141:N141"/>
    <mergeCell ref="C109:C110"/>
    <mergeCell ref="F109:G109"/>
    <mergeCell ref="H109:H110"/>
    <mergeCell ref="I109:I110"/>
    <mergeCell ref="K109:K110"/>
    <mergeCell ref="M109:N109"/>
    <mergeCell ref="C149:C150"/>
    <mergeCell ref="F149:F150"/>
    <mergeCell ref="G149:G150"/>
    <mergeCell ref="H149:H150"/>
    <mergeCell ref="M149:M150"/>
    <mergeCell ref="I185:I186"/>
    <mergeCell ref="K185:K186"/>
    <mergeCell ref="O141:O142"/>
    <mergeCell ref="R141:R142"/>
    <mergeCell ref="S141:S142"/>
    <mergeCell ref="S143:S147"/>
    <mergeCell ref="C70:L70"/>
    <mergeCell ref="C14:U14"/>
    <mergeCell ref="X208:X214"/>
    <mergeCell ref="M185:N185"/>
    <mergeCell ref="O185:O186"/>
    <mergeCell ref="R185:R186"/>
    <mergeCell ref="S185:S186"/>
    <mergeCell ref="S188:S190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M40:O40"/>
    <mergeCell ref="P40:R40"/>
    <mergeCell ref="S40:U40"/>
    <mergeCell ref="D41:F41"/>
    <mergeCell ref="G41:I41"/>
    <mergeCell ref="J41:L41"/>
    <mergeCell ref="M41:O41"/>
    <mergeCell ref="P41:R41"/>
    <mergeCell ref="S41:U41"/>
    <mergeCell ref="S49:U49"/>
    <mergeCell ref="D49:F49"/>
    <mergeCell ref="G49:I49"/>
    <mergeCell ref="J49:L49"/>
    <mergeCell ref="M49:O49"/>
    <mergeCell ref="P49:R49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zoomScale="70" zoomScaleNormal="70" workbookViewId="0">
      <selection activeCell="C6" sqref="C6:E6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  <c r="L5">
        <f>M5*D5</f>
        <v>48.437550000000002</v>
      </c>
      <c r="M5">
        <v>4.5</v>
      </c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  <c r="L6">
        <v>862.61</v>
      </c>
      <c r="M6">
        <f>L6/D5</f>
        <v>80.139168888599855</v>
      </c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378" t="s">
        <v>83</v>
      </c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206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197" t="s">
        <v>7</v>
      </c>
      <c r="D17" s="379" t="s">
        <v>8</v>
      </c>
      <c r="E17" s="379"/>
      <c r="F17" s="379"/>
      <c r="G17" s="380" t="s">
        <v>10</v>
      </c>
      <c r="H17" s="380"/>
      <c r="I17" s="380"/>
      <c r="J17" s="380" t="s">
        <v>9</v>
      </c>
      <c r="K17" s="380"/>
      <c r="L17" s="380"/>
      <c r="M17" s="381" t="s">
        <v>11</v>
      </c>
      <c r="N17" s="382"/>
      <c r="O17" s="383"/>
      <c r="P17" s="381" t="s">
        <v>12</v>
      </c>
      <c r="Q17" s="382"/>
      <c r="R17" s="383"/>
      <c r="S17" s="380" t="s">
        <v>13</v>
      </c>
      <c r="T17" s="380"/>
      <c r="U17" s="380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375">
        <f>$G$7</f>
        <v>82191.520000000004</v>
      </c>
      <c r="E18" s="375"/>
      <c r="F18" s="375"/>
      <c r="G18" s="375">
        <v>18292.16</v>
      </c>
      <c r="H18" s="375"/>
      <c r="I18" s="375"/>
      <c r="J18" s="375">
        <v>19141.060000000001</v>
      </c>
      <c r="K18" s="375"/>
      <c r="L18" s="375"/>
      <c r="M18" s="375">
        <v>13208.42</v>
      </c>
      <c r="N18" s="375"/>
      <c r="O18" s="375"/>
      <c r="P18" s="375">
        <v>13390.21</v>
      </c>
      <c r="Q18" s="375"/>
      <c r="R18" s="375"/>
      <c r="S18" s="375">
        <v>18136.86</v>
      </c>
      <c r="T18" s="375"/>
      <c r="U18" s="375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375">
        <f>$D$7</f>
        <v>20.309999999999999</v>
      </c>
      <c r="E19" s="375"/>
      <c r="F19" s="375"/>
      <c r="G19" s="375">
        <f>G18/$D$6</f>
        <v>4.5200983480979033</v>
      </c>
      <c r="H19" s="375"/>
      <c r="I19" s="375"/>
      <c r="J19" s="375">
        <f>J18/$D$6</f>
        <v>4.7298664393293555</v>
      </c>
      <c r="K19" s="375"/>
      <c r="L19" s="375"/>
      <c r="M19" s="375">
        <f>M18/$D$6</f>
        <v>3.2638768424824245</v>
      </c>
      <c r="N19" s="375"/>
      <c r="O19" s="375"/>
      <c r="P19" s="375">
        <f>P18/$D$6</f>
        <v>3.3087982010699677</v>
      </c>
      <c r="Q19" s="375"/>
      <c r="R19" s="375"/>
      <c r="S19" s="375">
        <f>S18/$D$6</f>
        <v>4.4817228214537232</v>
      </c>
      <c r="T19" s="375"/>
      <c r="U19" s="375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198" t="s">
        <v>2</v>
      </c>
      <c r="E20" s="72" t="s">
        <v>38</v>
      </c>
      <c r="F20" s="198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199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21476.48</v>
      </c>
      <c r="K21" s="81">
        <f>J21*$D$5</f>
        <v>231170.68307199999</v>
      </c>
      <c r="L21" s="79">
        <f>J21/D21</f>
        <v>0.11393278329452466</v>
      </c>
      <c r="M21" s="77">
        <v>42952.95</v>
      </c>
      <c r="N21" s="77">
        <f>M21*$D$5</f>
        <v>462341.25850499998</v>
      </c>
      <c r="O21" s="79">
        <f>M21/D21</f>
        <v>0.22786551353902282</v>
      </c>
      <c r="P21" s="77">
        <v>48680.01</v>
      </c>
      <c r="Q21" s="77">
        <f>P21*$D$5</f>
        <v>523986.759639</v>
      </c>
      <c r="R21" s="79">
        <f>P21/D21</f>
        <v>0.2582475820108926</v>
      </c>
      <c r="S21" s="77">
        <v>75396.08</v>
      </c>
      <c r="T21" s="77">
        <f>S21*$D$5</f>
        <v>811555.86551199993</v>
      </c>
      <c r="U21" s="79">
        <f>S21/D21</f>
        <v>0.39997640413590335</v>
      </c>
      <c r="V21" s="147"/>
      <c r="W21" s="187">
        <f>U21+R21+O21+L21+I21</f>
        <v>1.0000222829803436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>
        <f>P22/D22</f>
        <v>0</v>
      </c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57419.712789094396</v>
      </c>
      <c r="K26" s="77">
        <f t="shared" si="0"/>
        <v>618060.04649053316</v>
      </c>
      <c r="L26" s="77"/>
      <c r="M26" s="77">
        <f t="shared" si="0"/>
        <v>42952.95</v>
      </c>
      <c r="N26" s="77">
        <f t="shared" si="0"/>
        <v>462341.25850499998</v>
      </c>
      <c r="O26" s="77"/>
      <c r="P26" s="77">
        <f t="shared" si="0"/>
        <v>48680.01</v>
      </c>
      <c r="Q26" s="77">
        <f t="shared" si="0"/>
        <v>523986.759639</v>
      </c>
      <c r="R26" s="77"/>
      <c r="S26" s="77">
        <f t="shared" si="0"/>
        <v>75396.08</v>
      </c>
      <c r="T26" s="77">
        <f t="shared" si="0"/>
        <v>811555.86551199993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372">
        <f>G9/G7</f>
        <v>3.1999999999999997</v>
      </c>
      <c r="E27" s="373"/>
      <c r="F27" s="374"/>
      <c r="G27" s="372">
        <f>G26/G18</f>
        <v>2.1080040724020783</v>
      </c>
      <c r="H27" s="373"/>
      <c r="I27" s="374"/>
      <c r="J27" s="372">
        <f>J26/J18</f>
        <v>2.9998188600367164</v>
      </c>
      <c r="K27" s="373"/>
      <c r="L27" s="374"/>
      <c r="M27" s="372">
        <f>M26/M18</f>
        <v>3.2519370219905182</v>
      </c>
      <c r="N27" s="373"/>
      <c r="O27" s="374"/>
      <c r="P27" s="372">
        <f>P26/P18</f>
        <v>3.6354926472400364</v>
      </c>
      <c r="Q27" s="373"/>
      <c r="R27" s="374"/>
      <c r="S27" s="371">
        <f>S26/S18</f>
        <v>4.1570635710922401</v>
      </c>
      <c r="T27" s="371"/>
      <c r="U27" s="371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197" t="s">
        <v>7</v>
      </c>
      <c r="D30" s="379" t="s">
        <v>8</v>
      </c>
      <c r="E30" s="379"/>
      <c r="F30" s="379"/>
      <c r="G30" s="380" t="s">
        <v>10</v>
      </c>
      <c r="H30" s="380"/>
      <c r="I30" s="380"/>
      <c r="J30" s="380" t="s">
        <v>9</v>
      </c>
      <c r="K30" s="380"/>
      <c r="L30" s="380"/>
      <c r="M30" s="381" t="s">
        <v>11</v>
      </c>
      <c r="N30" s="382"/>
      <c r="O30" s="383"/>
      <c r="P30" s="381" t="s">
        <v>12</v>
      </c>
      <c r="Q30" s="382"/>
      <c r="R30" s="383"/>
      <c r="S30" s="380" t="s">
        <v>13</v>
      </c>
      <c r="T30" s="380"/>
      <c r="U30" s="380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161819.47815039998</v>
      </c>
      <c r="L32" s="77">
        <f>K32/500+20%*K32/500</f>
        <v>388.36674756095999</v>
      </c>
      <c r="M32" s="77"/>
      <c r="N32" s="77">
        <f>N21-30%*N21</f>
        <v>323638.88095349999</v>
      </c>
      <c r="O32" s="77">
        <f>N32/500+20%*N32/500</f>
        <v>776.73331428840004</v>
      </c>
      <c r="P32" s="77"/>
      <c r="Q32" s="77">
        <f>Q21-30%*Q21</f>
        <v>366790.73174730001</v>
      </c>
      <c r="R32" s="77">
        <f>Q32/500+20%*Q32/500</f>
        <v>880.29775619352006</v>
      </c>
      <c r="S32" s="77"/>
      <c r="T32" s="77">
        <f>T21-30%*T21</f>
        <v>568089.1058584</v>
      </c>
      <c r="U32" s="77">
        <f>T32/500+20%*T32/500</f>
        <v>1363.41385406016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719.79549175106638</v>
      </c>
      <c r="M37" s="88"/>
      <c r="N37" s="84"/>
      <c r="O37" s="87">
        <f>SUM(O32:O36)</f>
        <v>814.23331428840004</v>
      </c>
      <c r="P37" s="84"/>
      <c r="Q37" s="84"/>
      <c r="R37" s="87">
        <f>SUM(R32:R36)</f>
        <v>917.79775619352006</v>
      </c>
      <c r="S37" s="84"/>
      <c r="T37" s="84"/>
      <c r="U37" s="87">
        <f>SUM(U32:U36)</f>
        <v>1400.91385406016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7" t="s">
        <v>7</v>
      </c>
      <c r="D39" s="379" t="s">
        <v>8</v>
      </c>
      <c r="E39" s="379"/>
      <c r="F39" s="379"/>
      <c r="G39" s="380" t="s">
        <v>10</v>
      </c>
      <c r="H39" s="380"/>
      <c r="I39" s="380"/>
      <c r="J39" s="380" t="s">
        <v>9</v>
      </c>
      <c r="K39" s="380"/>
      <c r="L39" s="380"/>
      <c r="M39" s="381" t="s">
        <v>11</v>
      </c>
      <c r="N39" s="382"/>
      <c r="O39" s="383"/>
      <c r="P39" s="381" t="s">
        <v>12</v>
      </c>
      <c r="Q39" s="382"/>
      <c r="R39" s="383"/>
      <c r="S39" s="380" t="s">
        <v>13</v>
      </c>
      <c r="T39" s="380"/>
      <c r="U39" s="380"/>
    </row>
    <row r="40" spans="3:22" ht="15.6" x14ac:dyDescent="0.3">
      <c r="C40" s="71" t="s">
        <v>14</v>
      </c>
      <c r="D40" s="375">
        <f>$G$7</f>
        <v>82191.520000000004</v>
      </c>
      <c r="E40" s="375"/>
      <c r="F40" s="375"/>
      <c r="G40" s="375">
        <v>18926.23</v>
      </c>
      <c r="H40" s="375"/>
      <c r="I40" s="375"/>
      <c r="J40" s="375">
        <v>17715.95</v>
      </c>
      <c r="K40" s="375"/>
      <c r="L40" s="375"/>
      <c r="M40" s="375">
        <v>15319.33</v>
      </c>
      <c r="N40" s="375"/>
      <c r="O40" s="375"/>
      <c r="P40" s="375">
        <v>13642.08</v>
      </c>
      <c r="Q40" s="375"/>
      <c r="R40" s="375"/>
      <c r="S40" s="375">
        <v>18084.91</v>
      </c>
      <c r="T40" s="375"/>
      <c r="U40" s="375"/>
    </row>
    <row r="41" spans="3:22" ht="15.6" x14ac:dyDescent="0.3">
      <c r="C41" s="71" t="s">
        <v>15</v>
      </c>
      <c r="D41" s="375">
        <f>$D$7</f>
        <v>20.309999999999999</v>
      </c>
      <c r="E41" s="375"/>
      <c r="F41" s="375"/>
      <c r="G41" s="375">
        <f>G40/$D$6</f>
        <v>4.6767807059811952</v>
      </c>
      <c r="H41" s="375"/>
      <c r="I41" s="375"/>
      <c r="J41" s="375">
        <f>J40/$D$6</f>
        <v>4.377713530276635</v>
      </c>
      <c r="K41" s="375"/>
      <c r="L41" s="375"/>
      <c r="M41" s="375">
        <f>M40/$D$6</f>
        <v>3.7854948910881303</v>
      </c>
      <c r="N41" s="375"/>
      <c r="O41" s="375"/>
      <c r="P41" s="375">
        <f>P40/$D$6</f>
        <v>3.3710367322732497</v>
      </c>
      <c r="Q41" s="375"/>
      <c r="R41" s="375"/>
      <c r="S41" s="375">
        <f>S40/$D$6</f>
        <v>4.4688856765138318</v>
      </c>
      <c r="T41" s="375"/>
      <c r="U41" s="375"/>
    </row>
    <row r="42" spans="3:22" ht="15.6" x14ac:dyDescent="0.3">
      <c r="C42" s="72" t="s">
        <v>71</v>
      </c>
      <c r="D42" s="198" t="s">
        <v>2</v>
      </c>
      <c r="E42" s="72" t="s">
        <v>38</v>
      </c>
      <c r="F42" s="198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372" t="e">
        <f>G31/G29</f>
        <v>#DIV/0!</v>
      </c>
      <c r="E49" s="373"/>
      <c r="F49" s="374"/>
      <c r="G49" s="372">
        <f>G48/G40</f>
        <v>2.0394949231833279</v>
      </c>
      <c r="H49" s="373"/>
      <c r="I49" s="374"/>
      <c r="J49" s="372">
        <f>J48/J40</f>
        <v>3.2287418964266665</v>
      </c>
      <c r="K49" s="373"/>
      <c r="L49" s="374"/>
      <c r="M49" s="372">
        <f>M48/M40</f>
        <v>3.6372994119194506</v>
      </c>
      <c r="N49" s="373"/>
      <c r="O49" s="374"/>
      <c r="P49" s="372">
        <f>P48/P40</f>
        <v>4.0844937135686052</v>
      </c>
      <c r="Q49" s="373"/>
      <c r="R49" s="374"/>
      <c r="S49" s="371">
        <f>S48/S40</f>
        <v>3.0810764333358582</v>
      </c>
      <c r="T49" s="371"/>
      <c r="U49" s="371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376" t="s">
        <v>44</v>
      </c>
      <c r="D62" s="377"/>
      <c r="E62" s="377"/>
      <c r="F62" s="377"/>
      <c r="G62" s="377"/>
      <c r="H62" s="377"/>
      <c r="I62" s="377"/>
      <c r="J62" s="377"/>
      <c r="K62" s="377"/>
      <c r="L62" s="377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376" t="s">
        <v>54</v>
      </c>
      <c r="D70" s="377"/>
      <c r="E70" s="377"/>
      <c r="F70" s="377"/>
      <c r="G70" s="377"/>
      <c r="H70" s="377"/>
      <c r="I70" s="377"/>
      <c r="J70" s="377"/>
      <c r="K70" s="377"/>
      <c r="L70" s="377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203"/>
      <c r="I90" s="203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31"/>
      <c r="D109" s="203"/>
      <c r="E109" s="203"/>
      <c r="F109" s="331"/>
      <c r="G109" s="331"/>
      <c r="H109" s="332"/>
      <c r="I109" s="333"/>
      <c r="J109" s="204"/>
      <c r="K109" s="336"/>
      <c r="L109" s="205"/>
      <c r="M109" s="331"/>
      <c r="N109" s="331"/>
      <c r="O109" s="349"/>
      <c r="P109" s="199"/>
      <c r="Q109" s="199"/>
      <c r="R109" s="349"/>
      <c r="S109" s="349"/>
      <c r="T109" s="22"/>
    </row>
    <row r="110" spans="1:22" ht="15.6" x14ac:dyDescent="0.3">
      <c r="A110" s="22"/>
      <c r="B110" s="141"/>
      <c r="C110" s="331"/>
      <c r="D110" s="203"/>
      <c r="E110" s="203"/>
      <c r="F110" s="203"/>
      <c r="G110" s="168"/>
      <c r="H110" s="332"/>
      <c r="I110" s="333"/>
      <c r="J110" s="204"/>
      <c r="K110" s="336"/>
      <c r="L110" s="205"/>
      <c r="M110" s="203"/>
      <c r="N110" s="168"/>
      <c r="O110" s="349"/>
      <c r="P110" s="199"/>
      <c r="Q110" s="199"/>
      <c r="R110" s="349"/>
      <c r="S110" s="349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48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48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48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205"/>
      <c r="D115" s="205"/>
      <c r="E115" s="205"/>
      <c r="F115" s="170"/>
      <c r="G115" s="170"/>
      <c r="H115" s="204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58"/>
      <c r="D141" s="200"/>
      <c r="E141" s="200"/>
      <c r="F141" s="358"/>
      <c r="G141" s="358"/>
      <c r="H141" s="349"/>
      <c r="I141" s="359"/>
      <c r="J141" s="201"/>
      <c r="K141" s="350"/>
      <c r="L141" s="202"/>
      <c r="M141" s="358"/>
      <c r="N141" s="358"/>
      <c r="O141" s="349"/>
      <c r="P141" s="199"/>
      <c r="Q141" s="199"/>
      <c r="R141" s="349"/>
      <c r="S141" s="349"/>
      <c r="T141" s="22"/>
    </row>
    <row r="142" spans="1:20" x14ac:dyDescent="0.3">
      <c r="A142" s="22"/>
      <c r="B142" s="22"/>
      <c r="C142" s="358"/>
      <c r="D142" s="200"/>
      <c r="E142" s="200"/>
      <c r="F142" s="200"/>
      <c r="G142" s="41"/>
      <c r="H142" s="349"/>
      <c r="I142" s="359"/>
      <c r="J142" s="201"/>
      <c r="K142" s="350"/>
      <c r="L142" s="202"/>
      <c r="M142" s="200"/>
      <c r="N142" s="41"/>
      <c r="O142" s="349"/>
      <c r="P142" s="199"/>
      <c r="Q142" s="199"/>
      <c r="R142" s="349"/>
      <c r="S142" s="349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48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48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48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48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48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50"/>
      <c r="D149" s="202"/>
      <c r="E149" s="202"/>
      <c r="F149" s="351"/>
      <c r="G149" s="351"/>
      <c r="H149" s="351"/>
      <c r="I149" s="202"/>
      <c r="J149" s="202"/>
      <c r="K149" s="202"/>
      <c r="L149" s="202"/>
      <c r="M149" s="351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50"/>
      <c r="D150" s="202"/>
      <c r="E150" s="202"/>
      <c r="F150" s="351"/>
      <c r="G150" s="351"/>
      <c r="H150" s="351"/>
      <c r="I150" s="202"/>
      <c r="J150" s="202"/>
      <c r="K150" s="200"/>
      <c r="L150" s="200"/>
      <c r="M150" s="351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60"/>
      <c r="G181" s="360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58"/>
      <c r="D185" s="200"/>
      <c r="E185" s="200"/>
      <c r="F185" s="358"/>
      <c r="G185" s="358"/>
      <c r="H185" s="349"/>
      <c r="I185" s="359"/>
      <c r="J185" s="201"/>
      <c r="K185" s="350"/>
      <c r="L185" s="202"/>
      <c r="M185" s="358"/>
      <c r="N185" s="358"/>
      <c r="O185" s="349"/>
      <c r="P185" s="199"/>
      <c r="Q185" s="199"/>
      <c r="R185" s="349"/>
      <c r="S185" s="349"/>
      <c r="T185" s="22"/>
    </row>
    <row r="186" spans="1:20" x14ac:dyDescent="0.3">
      <c r="A186" s="22"/>
      <c r="B186" s="22"/>
      <c r="C186" s="358"/>
      <c r="D186" s="200"/>
      <c r="E186" s="200"/>
      <c r="F186" s="200"/>
      <c r="G186" s="41"/>
      <c r="H186" s="349"/>
      <c r="I186" s="359"/>
      <c r="J186" s="201"/>
      <c r="K186" s="350"/>
      <c r="L186" s="202"/>
      <c r="M186" s="200"/>
      <c r="N186" s="41"/>
      <c r="O186" s="349"/>
      <c r="P186" s="199"/>
      <c r="Q186" s="199"/>
      <c r="R186" s="349"/>
      <c r="S186" s="349"/>
      <c r="T186" s="22"/>
    </row>
    <row r="187" spans="1:20" s="53" customFormat="1" x14ac:dyDescent="0.3">
      <c r="A187" s="22"/>
      <c r="B187" s="22"/>
      <c r="C187" s="51"/>
      <c r="D187" s="51"/>
      <c r="E187" s="51"/>
      <c r="F187" s="200"/>
      <c r="G187" s="41"/>
      <c r="H187" s="199"/>
      <c r="I187" s="52"/>
      <c r="J187" s="52"/>
      <c r="K187" s="202"/>
      <c r="L187" s="202"/>
      <c r="M187" s="200"/>
      <c r="N187" s="41"/>
      <c r="O187" s="199"/>
      <c r="P187" s="199"/>
      <c r="Q187" s="199"/>
      <c r="R187" s="199"/>
      <c r="S187" s="199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48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48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48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50"/>
      <c r="D192" s="202"/>
      <c r="E192" s="202"/>
      <c r="F192" s="361"/>
      <c r="G192" s="361"/>
      <c r="H192" s="350"/>
      <c r="I192" s="350"/>
      <c r="J192" s="20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50"/>
      <c r="D193" s="202"/>
      <c r="E193" s="202"/>
      <c r="F193" s="361"/>
      <c r="G193" s="361"/>
      <c r="H193" s="202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62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62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62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62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62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62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62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X208:X214"/>
    <mergeCell ref="M185:N185"/>
    <mergeCell ref="O185:O186"/>
    <mergeCell ref="R185:R186"/>
    <mergeCell ref="S185:S186"/>
    <mergeCell ref="S188:S190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I185:I186"/>
    <mergeCell ref="K185:K186"/>
    <mergeCell ref="M141:N141"/>
    <mergeCell ref="O141:O142"/>
    <mergeCell ref="R141:R142"/>
    <mergeCell ref="S141:S142"/>
    <mergeCell ref="S143:S147"/>
    <mergeCell ref="C149:C150"/>
    <mergeCell ref="F149:F150"/>
    <mergeCell ref="G149:G150"/>
    <mergeCell ref="H149:H150"/>
    <mergeCell ref="M149:M150"/>
    <mergeCell ref="M109:N109"/>
    <mergeCell ref="O109:O110"/>
    <mergeCell ref="R109:R110"/>
    <mergeCell ref="S109:S110"/>
    <mergeCell ref="S111:S113"/>
    <mergeCell ref="C141:C142"/>
    <mergeCell ref="F141:G141"/>
    <mergeCell ref="H141:H142"/>
    <mergeCell ref="I141:I142"/>
    <mergeCell ref="K141:K142"/>
    <mergeCell ref="C62:L62"/>
    <mergeCell ref="C70:L70"/>
    <mergeCell ref="C109:C110"/>
    <mergeCell ref="F109:G109"/>
    <mergeCell ref="H109:H110"/>
    <mergeCell ref="I109:I110"/>
    <mergeCell ref="K109:K110"/>
    <mergeCell ref="S49:U49"/>
    <mergeCell ref="D41:F41"/>
    <mergeCell ref="G41:I41"/>
    <mergeCell ref="J41:L41"/>
    <mergeCell ref="M41:O41"/>
    <mergeCell ref="P41:R41"/>
    <mergeCell ref="S41:U41"/>
    <mergeCell ref="D49:F49"/>
    <mergeCell ref="G49:I49"/>
    <mergeCell ref="J49:L49"/>
    <mergeCell ref="M49:O49"/>
    <mergeCell ref="P49:R49"/>
    <mergeCell ref="S40:U4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  <mergeCell ref="M40:O40"/>
    <mergeCell ref="P40:R40"/>
    <mergeCell ref="S30:U30"/>
    <mergeCell ref="D27:F27"/>
    <mergeCell ref="G27:I27"/>
    <mergeCell ref="J27:L27"/>
    <mergeCell ref="M27:O27"/>
    <mergeCell ref="P27:R27"/>
    <mergeCell ref="S27:U27"/>
    <mergeCell ref="D30:F30"/>
    <mergeCell ref="G30:I30"/>
    <mergeCell ref="J30:L30"/>
    <mergeCell ref="M30:O30"/>
    <mergeCell ref="P30:R30"/>
    <mergeCell ref="S19:U19"/>
    <mergeCell ref="D18:F18"/>
    <mergeCell ref="G18:I18"/>
    <mergeCell ref="J18:L18"/>
    <mergeCell ref="M18:O18"/>
    <mergeCell ref="P18:R18"/>
    <mergeCell ref="S18:U18"/>
    <mergeCell ref="D19:F19"/>
    <mergeCell ref="G19:I19"/>
    <mergeCell ref="J19:L19"/>
    <mergeCell ref="M19:O19"/>
    <mergeCell ref="P19:R19"/>
    <mergeCell ref="C14:U14"/>
    <mergeCell ref="D17:F17"/>
    <mergeCell ref="G17:I17"/>
    <mergeCell ref="J17:L17"/>
    <mergeCell ref="M17:O17"/>
    <mergeCell ref="P17:R17"/>
    <mergeCell ref="S17:U17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Scheme 03</vt:lpstr>
      <vt:lpstr>Scheme 04</vt:lpstr>
      <vt:lpstr>Scheme 5</vt:lpstr>
      <vt:lpstr>'Scheme 03'!Print_Area</vt:lpstr>
      <vt:lpstr>'Scheme 04'!Print_Area</vt:lpstr>
      <vt:lpstr>'Scheme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 Hun Chooi</dc:creator>
  <cp:lastModifiedBy>Faradilla Binte Zakaria</cp:lastModifiedBy>
  <cp:lastPrinted>2015-07-10T11:10:41Z</cp:lastPrinted>
  <dcterms:created xsi:type="dcterms:W3CDTF">2015-04-10T08:39:37Z</dcterms:created>
  <dcterms:modified xsi:type="dcterms:W3CDTF">2015-07-24T10:04:49Z</dcterms:modified>
</cp:coreProperties>
</file>