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876" yWindow="756" windowWidth="23256" windowHeight="11220" tabRatio="891" activeTab="3"/>
  </bookViews>
  <sheets>
    <sheet name="Plot 1 (BHYEW)" sheetId="12" r:id="rId1"/>
    <sheet name="Plot 2 (BHYEW)" sheetId="10" r:id="rId2"/>
    <sheet name="Plot 1 (CPG)" sheetId="14" r:id="rId3"/>
    <sheet name="Plot 2 (CPG)" sheetId="15" r:id="rId4"/>
  </sheets>
  <calcPr calcId="145621"/>
</workbook>
</file>

<file path=xl/calcChain.xml><?xml version="1.0" encoding="utf-8"?>
<calcChain xmlns="http://schemas.openxmlformats.org/spreadsheetml/2006/main">
  <c r="Y56" i="14" l="1"/>
  <c r="W56" i="14"/>
  <c r="E35" i="14"/>
  <c r="Y39" i="14" s="1"/>
  <c r="D35" i="14"/>
  <c r="Y38" i="14" s="1"/>
  <c r="AA34" i="14"/>
  <c r="Z34" i="14"/>
  <c r="Y34" i="14"/>
  <c r="X34" i="14"/>
  <c r="W34" i="14"/>
  <c r="W35" i="14" s="1"/>
  <c r="V34" i="14"/>
  <c r="U34" i="14"/>
  <c r="T34" i="14"/>
  <c r="S34" i="14"/>
  <c r="R34" i="14"/>
  <c r="R35" i="14" s="1"/>
  <c r="Q34" i="14"/>
  <c r="P34" i="14"/>
  <c r="O34" i="14"/>
  <c r="N34" i="14"/>
  <c r="M34" i="14"/>
  <c r="L34" i="14"/>
  <c r="L35" i="14" s="1"/>
  <c r="AE50" i="14" s="1"/>
  <c r="AF50" i="14" s="1"/>
  <c r="K34" i="14"/>
  <c r="K35" i="14" s="1"/>
  <c r="J34" i="14"/>
  <c r="AE53" i="14" s="1"/>
  <c r="AF53" i="14" s="1"/>
  <c r="I34" i="14"/>
  <c r="H34" i="14"/>
  <c r="G34" i="14"/>
  <c r="F34" i="14"/>
  <c r="X42" i="14" s="1"/>
  <c r="Z42" i="14" s="1"/>
  <c r="AF42" i="14" s="1"/>
  <c r="AG26" i="14"/>
  <c r="AH26" i="14" s="1"/>
  <c r="AG25" i="14"/>
  <c r="AH25" i="14" s="1"/>
  <c r="AH24" i="14"/>
  <c r="AG24" i="14"/>
  <c r="AG23" i="14"/>
  <c r="AH23" i="14" s="1"/>
  <c r="AG22" i="14"/>
  <c r="AH22" i="14" s="1"/>
  <c r="AG21" i="14"/>
  <c r="AH21" i="14" s="1"/>
  <c r="AH20" i="14"/>
  <c r="AG20" i="14"/>
  <c r="AG19" i="14"/>
  <c r="AH19" i="14" s="1"/>
  <c r="AG18" i="14"/>
  <c r="AH18" i="14" s="1"/>
  <c r="AG17" i="14"/>
  <c r="AH17" i="14" s="1"/>
  <c r="AH16" i="14"/>
  <c r="AG16" i="14"/>
  <c r="AG15" i="14"/>
  <c r="AH15" i="14" s="1"/>
  <c r="AG14" i="14"/>
  <c r="AH14" i="14" s="1"/>
  <c r="AG13" i="14"/>
  <c r="AH13" i="14" s="1"/>
  <c r="AH12" i="14"/>
  <c r="AG12" i="14"/>
  <c r="AG11" i="14"/>
  <c r="AH11" i="14" s="1"/>
  <c r="AG10" i="14"/>
  <c r="AH10" i="14" s="1"/>
  <c r="AG9" i="14"/>
  <c r="AH9" i="14" s="1"/>
  <c r="AE51" i="14" l="1"/>
  <c r="AF51" i="14" s="1"/>
  <c r="AE49" i="14"/>
  <c r="AF49" i="14" s="1"/>
  <c r="AE52" i="14"/>
  <c r="X43" i="14"/>
  <c r="Z43" i="14" s="1"/>
  <c r="AF43" i="14" s="1"/>
  <c r="AF45" i="14" s="1"/>
  <c r="AF52" i="14" l="1"/>
  <c r="T59" i="14"/>
  <c r="AF14" i="15" l="1"/>
  <c r="R14" i="15"/>
  <c r="AC14" i="15"/>
  <c r="AA14" i="15"/>
  <c r="Y14" i="15"/>
  <c r="W14" i="15"/>
  <c r="AF50" i="15"/>
  <c r="I9" i="15"/>
  <c r="W9" i="15"/>
  <c r="V41" i="15"/>
  <c r="AC9" i="15"/>
  <c r="AC41" i="15" s="1"/>
  <c r="AA9" i="15"/>
  <c r="Y9" i="15"/>
  <c r="AC40" i="15"/>
  <c r="AA40" i="15"/>
  <c r="Y40" i="15"/>
  <c r="W40" i="15"/>
  <c r="AC39" i="15"/>
  <c r="AA39" i="15"/>
  <c r="Y39" i="15"/>
  <c r="W39" i="15"/>
  <c r="AC38" i="15"/>
  <c r="AA38" i="15"/>
  <c r="Y38" i="15"/>
  <c r="W38" i="15"/>
  <c r="AC37" i="15"/>
  <c r="AA37" i="15"/>
  <c r="Y37" i="15"/>
  <c r="W37" i="15"/>
  <c r="AC36" i="15"/>
  <c r="AA36" i="15"/>
  <c r="Y36" i="15"/>
  <c r="W36" i="15"/>
  <c r="AC35" i="15"/>
  <c r="AA35" i="15"/>
  <c r="Y35" i="15"/>
  <c r="W35" i="15"/>
  <c r="AD34" i="15"/>
  <c r="AC34" i="15"/>
  <c r="AA34" i="15"/>
  <c r="Y34" i="15"/>
  <c r="W34" i="15"/>
  <c r="AC33" i="15"/>
  <c r="AA33" i="15"/>
  <c r="Y33" i="15"/>
  <c r="W33" i="15"/>
  <c r="AC32" i="15"/>
  <c r="AA32" i="15"/>
  <c r="Y32" i="15"/>
  <c r="W32" i="15"/>
  <c r="AC31" i="15"/>
  <c r="AA31" i="15"/>
  <c r="Y31" i="15"/>
  <c r="W31" i="15"/>
  <c r="AC30" i="15"/>
  <c r="AA30" i="15"/>
  <c r="Y30" i="15"/>
  <c r="W30" i="15"/>
  <c r="AC29" i="15"/>
  <c r="AA29" i="15"/>
  <c r="Y29" i="15"/>
  <c r="W29" i="15"/>
  <c r="AC28" i="15"/>
  <c r="AA28" i="15"/>
  <c r="Y28" i="15"/>
  <c r="W28" i="15"/>
  <c r="AC27" i="15"/>
  <c r="AA27" i="15"/>
  <c r="Y27" i="15"/>
  <c r="W27" i="15"/>
  <c r="AC26" i="15"/>
  <c r="AA26" i="15"/>
  <c r="Y26" i="15"/>
  <c r="W26" i="15"/>
  <c r="AC25" i="15"/>
  <c r="AA25" i="15"/>
  <c r="Y25" i="15"/>
  <c r="W25" i="15"/>
  <c r="AC24" i="15"/>
  <c r="AA24" i="15"/>
  <c r="Y24" i="15"/>
  <c r="W24" i="15"/>
  <c r="AC23" i="15"/>
  <c r="AA23" i="15"/>
  <c r="Y23" i="15"/>
  <c r="W23" i="15"/>
  <c r="AD22" i="15"/>
  <c r="AD41" i="15" s="1"/>
  <c r="AC22" i="15"/>
  <c r="AA22" i="15"/>
  <c r="Y22" i="15"/>
  <c r="W22" i="15"/>
  <c r="AC21" i="15"/>
  <c r="AA21" i="15"/>
  <c r="Y21" i="15"/>
  <c r="W21" i="15"/>
  <c r="AC20" i="15"/>
  <c r="AA20" i="15"/>
  <c r="Y20" i="15"/>
  <c r="W20" i="15"/>
  <c r="AC19" i="15"/>
  <c r="AA19" i="15"/>
  <c r="Y19" i="15"/>
  <c r="W19" i="15"/>
  <c r="AC18" i="15"/>
  <c r="AA18" i="15"/>
  <c r="Y18" i="15"/>
  <c r="W18" i="15"/>
  <c r="AC17" i="15"/>
  <c r="AA17" i="15"/>
  <c r="Y17" i="15"/>
  <c r="W17" i="15"/>
  <c r="AC16" i="15"/>
  <c r="AA16" i="15"/>
  <c r="Y16" i="15"/>
  <c r="W16" i="15"/>
  <c r="W41" i="15" s="1"/>
  <c r="U16" i="15"/>
  <c r="U17" i="15" s="1"/>
  <c r="AC15" i="15"/>
  <c r="AA15" i="15"/>
  <c r="Y15" i="15"/>
  <c r="W15" i="15"/>
  <c r="T15" i="15"/>
  <c r="S9" i="15"/>
  <c r="P34" i="15"/>
  <c r="P22" i="15"/>
  <c r="O14" i="15"/>
  <c r="O15" i="15"/>
  <c r="O41" i="15" s="1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9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9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14" i="15"/>
  <c r="J41" i="15"/>
  <c r="L41" i="15"/>
  <c r="N41" i="15"/>
  <c r="P41" i="15"/>
  <c r="Q41" i="15"/>
  <c r="R41" i="15"/>
  <c r="S41" i="15"/>
  <c r="X41" i="15"/>
  <c r="Z41" i="15"/>
  <c r="AB41" i="15"/>
  <c r="AE41" i="15"/>
  <c r="AF41" i="15"/>
  <c r="AG41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14" i="15"/>
  <c r="K9" i="15"/>
  <c r="T14" i="15"/>
  <c r="F14" i="15"/>
  <c r="F15" i="15"/>
  <c r="G16" i="15"/>
  <c r="G17" i="15" s="1"/>
  <c r="I41" i="15" l="1"/>
  <c r="AA41" i="15"/>
  <c r="Y41" i="15"/>
  <c r="T17" i="15"/>
  <c r="U18" i="15"/>
  <c r="T16" i="15"/>
  <c r="M41" i="15"/>
  <c r="K41" i="15"/>
  <c r="F16" i="15"/>
  <c r="G18" i="15"/>
  <c r="F17" i="15"/>
  <c r="L57" i="15"/>
  <c r="P57" i="15" s="1"/>
  <c r="E42" i="15"/>
  <c r="P46" i="15" s="1"/>
  <c r="D42" i="15"/>
  <c r="P45" i="15" s="1"/>
  <c r="H41" i="15"/>
  <c r="AH15" i="15"/>
  <c r="AI15" i="15" s="1"/>
  <c r="AH14" i="15"/>
  <c r="T18" i="15" l="1"/>
  <c r="U19" i="15"/>
  <c r="AH17" i="15"/>
  <c r="AI17" i="15" s="1"/>
  <c r="AH16" i="15"/>
  <c r="AI16" i="15" s="1"/>
  <c r="G19" i="15"/>
  <c r="F18" i="15"/>
  <c r="AI14" i="15"/>
  <c r="AG15" i="12"/>
  <c r="P28" i="12"/>
  <c r="H28" i="12"/>
  <c r="I28" i="12"/>
  <c r="J28" i="12"/>
  <c r="K28" i="12"/>
  <c r="G28" i="12"/>
  <c r="T19" i="15" l="1"/>
  <c r="U20" i="15"/>
  <c r="AH18" i="15"/>
  <c r="AI18" i="15" s="1"/>
  <c r="G20" i="15"/>
  <c r="F19" i="15"/>
  <c r="AG12" i="12"/>
  <c r="I57" i="10"/>
  <c r="K57" i="10" s="1"/>
  <c r="N28" i="12"/>
  <c r="O28" i="12"/>
  <c r="Q28" i="12"/>
  <c r="W50" i="12"/>
  <c r="Y50" i="12" s="1"/>
  <c r="U21" i="15" l="1"/>
  <c r="T20" i="15"/>
  <c r="AH19" i="15"/>
  <c r="AI19" i="15" s="1"/>
  <c r="G21" i="15"/>
  <c r="F20" i="15"/>
  <c r="F28" i="12"/>
  <c r="E29" i="12"/>
  <c r="Y33" i="12" s="1"/>
  <c r="D29" i="12"/>
  <c r="Y32" i="12" s="1"/>
  <c r="D42" i="10"/>
  <c r="K45" i="10" s="1"/>
  <c r="E42" i="10"/>
  <c r="K46" i="10" s="1"/>
  <c r="AA28" i="12"/>
  <c r="Z28" i="12"/>
  <c r="Y28" i="12"/>
  <c r="X28" i="12"/>
  <c r="W28" i="12"/>
  <c r="AF28" i="12"/>
  <c r="AE28" i="12"/>
  <c r="AD28" i="12"/>
  <c r="AC28" i="12"/>
  <c r="AB28" i="12"/>
  <c r="AB29" i="12" s="1"/>
  <c r="AG26" i="12"/>
  <c r="AH26" i="12" s="1"/>
  <c r="AG27" i="12"/>
  <c r="AH27" i="12" s="1"/>
  <c r="AG17" i="12"/>
  <c r="AG18" i="12"/>
  <c r="AG19" i="12"/>
  <c r="AG20" i="12"/>
  <c r="AG21" i="12"/>
  <c r="AG22" i="12"/>
  <c r="AG23" i="12"/>
  <c r="AG24" i="12"/>
  <c r="AG25" i="12"/>
  <c r="AG16" i="12"/>
  <c r="AG14" i="12"/>
  <c r="AG13" i="12"/>
  <c r="AG11" i="12"/>
  <c r="AG10" i="12"/>
  <c r="AG9" i="12"/>
  <c r="AH9" i="12" s="1"/>
  <c r="T21" i="15" l="1"/>
  <c r="U24" i="15"/>
  <c r="U22" i="15"/>
  <c r="AH20" i="15"/>
  <c r="AI20" i="15" s="1"/>
  <c r="G24" i="15"/>
  <c r="G22" i="15"/>
  <c r="F21" i="15"/>
  <c r="W29" i="12"/>
  <c r="K29" i="12"/>
  <c r="X36" i="12"/>
  <c r="Z36" i="12" s="1"/>
  <c r="AF36" i="12" s="1"/>
  <c r="V28" i="12"/>
  <c r="U28" i="12"/>
  <c r="T28" i="12"/>
  <c r="S28" i="12"/>
  <c r="R28" i="12"/>
  <c r="M28" i="12"/>
  <c r="L28" i="12"/>
  <c r="L29" i="12" s="1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H12" i="12"/>
  <c r="AH11" i="12"/>
  <c r="AH10" i="12"/>
  <c r="R41" i="10"/>
  <c r="K41" i="10"/>
  <c r="S41" i="10"/>
  <c r="Q41" i="10"/>
  <c r="P41" i="10"/>
  <c r="O41" i="10"/>
  <c r="N41" i="10"/>
  <c r="M41" i="10"/>
  <c r="U23" i="15" l="1"/>
  <c r="T23" i="15" s="1"/>
  <c r="T22" i="15"/>
  <c r="T24" i="15"/>
  <c r="U25" i="15"/>
  <c r="AH21" i="15"/>
  <c r="AI21" i="15" s="1"/>
  <c r="F24" i="15"/>
  <c r="G25" i="15"/>
  <c r="F22" i="15"/>
  <c r="G23" i="15"/>
  <c r="F23" i="15" s="1"/>
  <c r="M42" i="10"/>
  <c r="AE46" i="12"/>
  <c r="X37" i="12"/>
  <c r="Z37" i="12" s="1"/>
  <c r="AF37" i="12" s="1"/>
  <c r="AF39" i="12" s="1"/>
  <c r="R29" i="12"/>
  <c r="AE45" i="12" s="1"/>
  <c r="AE47" i="12"/>
  <c r="AE43" i="12"/>
  <c r="AF43" i="12" s="1"/>
  <c r="AE44" i="12"/>
  <c r="AF44" i="12" s="1"/>
  <c r="AG28" i="12"/>
  <c r="AH28" i="12" s="1"/>
  <c r="T14" i="10"/>
  <c r="T15" i="10"/>
  <c r="T27" i="10"/>
  <c r="T28" i="10"/>
  <c r="T29" i="10"/>
  <c r="U29" i="10" s="1"/>
  <c r="T30" i="10"/>
  <c r="U30" i="10" s="1"/>
  <c r="T31" i="10"/>
  <c r="U31" i="10" s="1"/>
  <c r="T32" i="10"/>
  <c r="U32" i="10" s="1"/>
  <c r="T33" i="10"/>
  <c r="U33" i="10" s="1"/>
  <c r="T34" i="10"/>
  <c r="U34" i="10" s="1"/>
  <c r="T35" i="10"/>
  <c r="U35" i="10" s="1"/>
  <c r="T36" i="10"/>
  <c r="U36" i="10" s="1"/>
  <c r="T37" i="10"/>
  <c r="U37" i="10" s="1"/>
  <c r="T38" i="10"/>
  <c r="U38" i="10" s="1"/>
  <c r="T39" i="10"/>
  <c r="U39" i="10" s="1"/>
  <c r="T40" i="10"/>
  <c r="U40" i="10" s="1"/>
  <c r="T16" i="10"/>
  <c r="T17" i="10"/>
  <c r="T18" i="10"/>
  <c r="T19" i="10"/>
  <c r="T20" i="10"/>
  <c r="T21" i="10"/>
  <c r="T22" i="10"/>
  <c r="T23" i="10"/>
  <c r="T24" i="10"/>
  <c r="T25" i="10"/>
  <c r="T26" i="10"/>
  <c r="T25" i="15" l="1"/>
  <c r="U26" i="15"/>
  <c r="AH24" i="15"/>
  <c r="AI24" i="15" s="1"/>
  <c r="AH23" i="15"/>
  <c r="AI23" i="15" s="1"/>
  <c r="AH22" i="15"/>
  <c r="AI22" i="15" s="1"/>
  <c r="F25" i="15"/>
  <c r="G26" i="15"/>
  <c r="AF45" i="12"/>
  <c r="J41" i="10"/>
  <c r="T26" i="15" l="1"/>
  <c r="U27" i="15"/>
  <c r="AH25" i="15"/>
  <c r="AI25" i="15" s="1"/>
  <c r="F26" i="15"/>
  <c r="G27" i="15"/>
  <c r="T53" i="12"/>
  <c r="AF47" i="12"/>
  <c r="T27" i="15" l="1"/>
  <c r="U28" i="15"/>
  <c r="AH26" i="15"/>
  <c r="AI26" i="15" s="1"/>
  <c r="F27" i="15"/>
  <c r="G28" i="15"/>
  <c r="AF46" i="12"/>
  <c r="I41" i="10"/>
  <c r="H41" i="10"/>
  <c r="T28" i="15" l="1"/>
  <c r="U29" i="15"/>
  <c r="AH27" i="15"/>
  <c r="AI27" i="15" s="1"/>
  <c r="G29" i="15"/>
  <c r="F28" i="15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F41" i="10"/>
  <c r="G41" i="10"/>
  <c r="L41" i="10"/>
  <c r="T29" i="15" l="1"/>
  <c r="U30" i="15"/>
  <c r="AH28" i="15"/>
  <c r="AI28" i="15" s="1"/>
  <c r="G30" i="15"/>
  <c r="F29" i="15"/>
  <c r="L49" i="10"/>
  <c r="N49" i="10" s="1"/>
  <c r="S49" i="10" s="1"/>
  <c r="R54" i="10"/>
  <c r="F42" i="10"/>
  <c r="R53" i="10" s="1"/>
  <c r="T41" i="10"/>
  <c r="U41" i="10" s="1"/>
  <c r="T30" i="15" l="1"/>
  <c r="U31" i="15"/>
  <c r="AH29" i="15"/>
  <c r="AI29" i="15" s="1"/>
  <c r="F30" i="15"/>
  <c r="G31" i="15"/>
  <c r="G60" i="10"/>
  <c r="T31" i="15" l="1"/>
  <c r="U32" i="15"/>
  <c r="AH30" i="15"/>
  <c r="AI30" i="15" s="1"/>
  <c r="F31" i="15"/>
  <c r="G32" i="15"/>
  <c r="S54" i="10"/>
  <c r="S53" i="10"/>
  <c r="T32" i="15" l="1"/>
  <c r="U33" i="15"/>
  <c r="AH31" i="15"/>
  <c r="AI31" i="15" s="1"/>
  <c r="G33" i="15"/>
  <c r="F32" i="15"/>
  <c r="T33" i="15" l="1"/>
  <c r="U34" i="15"/>
  <c r="U36" i="15"/>
  <c r="AH32" i="15"/>
  <c r="AI32" i="15" s="1"/>
  <c r="G36" i="15"/>
  <c r="G34" i="15"/>
  <c r="F33" i="15"/>
  <c r="T36" i="15" l="1"/>
  <c r="U37" i="15"/>
  <c r="U35" i="15"/>
  <c r="T35" i="15" s="1"/>
  <c r="T34" i="15"/>
  <c r="AH33" i="15"/>
  <c r="AI33" i="15" s="1"/>
  <c r="F36" i="15"/>
  <c r="G37" i="15"/>
  <c r="F34" i="15"/>
  <c r="G35" i="15"/>
  <c r="F35" i="15" s="1"/>
  <c r="U38" i="15" l="1"/>
  <c r="T37" i="15"/>
  <c r="AH36" i="15"/>
  <c r="AI36" i="15" s="1"/>
  <c r="AH35" i="15"/>
  <c r="AI35" i="15" s="1"/>
  <c r="F37" i="15"/>
  <c r="G38" i="15"/>
  <c r="T38" i="15" l="1"/>
  <c r="U39" i="15"/>
  <c r="AH34" i="15"/>
  <c r="AI34" i="15" s="1"/>
  <c r="F38" i="15"/>
  <c r="G39" i="15"/>
  <c r="T39" i="15" l="1"/>
  <c r="U40" i="15"/>
  <c r="T40" i="15" s="1"/>
  <c r="AH37" i="15"/>
  <c r="AI37" i="15" s="1"/>
  <c r="F39" i="15"/>
  <c r="G40" i="15"/>
  <c r="AH38" i="15" l="1"/>
  <c r="AI38" i="15" s="1"/>
  <c r="AH39" i="15"/>
  <c r="AI39" i="15" s="1"/>
  <c r="F40" i="15"/>
  <c r="G41" i="15"/>
  <c r="T41" i="15" l="1"/>
  <c r="T42" i="15" s="1"/>
  <c r="U41" i="15"/>
  <c r="AH40" i="15"/>
  <c r="F41" i="15"/>
  <c r="F42" i="15" l="1"/>
  <c r="AD53" i="15" s="1"/>
  <c r="Q49" i="15"/>
  <c r="U49" i="15" s="1"/>
  <c r="AG49" i="15" s="1"/>
  <c r="AD54" i="15"/>
  <c r="AF54" i="15" s="1"/>
  <c r="AI40" i="15"/>
  <c r="AH41" i="15"/>
  <c r="AI41" i="15" s="1"/>
  <c r="AF53" i="15" l="1"/>
  <c r="H60" i="15"/>
</calcChain>
</file>

<file path=xl/sharedStrings.xml><?xml version="1.0" encoding="utf-8"?>
<sst xmlns="http://schemas.openxmlformats.org/spreadsheetml/2006/main" count="586" uniqueCount="80">
  <si>
    <t>G</t>
  </si>
  <si>
    <t>-</t>
  </si>
  <si>
    <t xml:space="preserve">Circulation </t>
  </si>
  <si>
    <t xml:space="preserve">M&amp;E </t>
  </si>
  <si>
    <t xml:space="preserve">NFA </t>
  </si>
  <si>
    <t>Level</t>
  </si>
  <si>
    <t>B1</t>
  </si>
  <si>
    <t>SQ.FT</t>
  </si>
  <si>
    <t xml:space="preserve">SUB TOTAL </t>
  </si>
  <si>
    <t>PODIUM</t>
  </si>
  <si>
    <t>REMARKS</t>
  </si>
  <si>
    <t>DATE</t>
  </si>
  <si>
    <t>SCHEME BASED ON</t>
  </si>
  <si>
    <t>BLOCK B</t>
  </si>
  <si>
    <t>HOTEL</t>
  </si>
  <si>
    <t>BLOCK A</t>
  </si>
  <si>
    <t>TOWER 1</t>
  </si>
  <si>
    <t xml:space="preserve">UPPER LEVEL </t>
  </si>
  <si>
    <t>PLOT 2</t>
  </si>
  <si>
    <t>SERVICED APARTMENT</t>
  </si>
  <si>
    <t>Lift</t>
  </si>
  <si>
    <t>Stair</t>
  </si>
  <si>
    <t>Typical Floors</t>
  </si>
  <si>
    <t>Garden</t>
  </si>
  <si>
    <t>Facilities</t>
  </si>
  <si>
    <t>PLOT 1</t>
  </si>
  <si>
    <t>RETAIL</t>
  </si>
  <si>
    <t>SQ.M</t>
  </si>
  <si>
    <t>PLOT 1 - DEVELOPMENT SUMMARY</t>
  </si>
  <si>
    <t>PLOT 2 - DEVELOPMENT SUMMARY</t>
  </si>
  <si>
    <t>STUDIO APARTMENT</t>
  </si>
  <si>
    <t>BLOCK C</t>
  </si>
  <si>
    <t>PARKING</t>
  </si>
  <si>
    <t>NO. OF CAR BAYS</t>
  </si>
  <si>
    <t>NO. OF MOTORCYCLE BAYS</t>
  </si>
  <si>
    <t>M/C 
Bays</t>
  </si>
  <si>
    <t>Car 
Bays</t>
  </si>
  <si>
    <t>SITE AREA</t>
  </si>
  <si>
    <t>Floor Area per Level</t>
  </si>
  <si>
    <t>Street Parking on Grd</t>
  </si>
  <si>
    <t>Hotel Podium Level 3</t>
  </si>
  <si>
    <t>Multi-Storey Carpark</t>
  </si>
  <si>
    <t>Apt. Podium Level 6</t>
  </si>
  <si>
    <t>Basement Carpark</t>
  </si>
  <si>
    <t>Apt. Podium Level 5</t>
  </si>
  <si>
    <t>PLOT RATIO</t>
  </si>
  <si>
    <t>ACRES /</t>
  </si>
  <si>
    <t>SQ.M /</t>
  </si>
  <si>
    <t>OVERALL DEVELOPMENT AREA (INCLUDING ALL CORE / SERVICES AND COMMON FACILITIES)</t>
  </si>
  <si>
    <t>No. of Parking</t>
  </si>
  <si>
    <t>(Dining)</t>
  </si>
  <si>
    <t xml:space="preserve">TOTAL GFA (EXCLUDING CARPARKS, LIFTS AND STAIRS) </t>
  </si>
  <si>
    <t>NO. OF CAR PARKING</t>
  </si>
  <si>
    <t>NO. OF MOTORCYCLE PARKING</t>
  </si>
  <si>
    <t>(Fitness)</t>
  </si>
  <si>
    <t>BATU KAWAN MIXED DEVELOPMENT - DEVELOPMENT DATA (BH YEW)</t>
  </si>
  <si>
    <t>UNITS</t>
  </si>
  <si>
    <t xml:space="preserve">5 ADDITIONAL OKU CAR BAYS REQUIRED </t>
  </si>
  <si>
    <t>STUDIO APARTMENTS</t>
  </si>
  <si>
    <t>REQUIRED NO. OF PARKING BAYS*</t>
  </si>
  <si>
    <t>TOTAL (excl. Carpark, Lift &amp; Stair)</t>
  </si>
  <si>
    <t>**Hotel motorcycle bays - allow 20-30 bays as advised by the planning department</t>
  </si>
  <si>
    <t>HOTEL**</t>
  </si>
  <si>
    <t>CALCULATIONS OF PARKING REQUIREMENTS (CAR AND MOTORCYCLE)</t>
  </si>
  <si>
    <t>TOTAL NO. OF APARTMENT UNITS</t>
  </si>
  <si>
    <t>RETAIL  (excl. Lift &amp; Stair)</t>
  </si>
  <si>
    <t>HOTEL  (excl. Lift &amp; Stair)</t>
  </si>
  <si>
    <t>STUDIO APARTMENTS BLOCK A-C  (excl. Lift &amp; Stair)</t>
  </si>
  <si>
    <t>All numbers above are calculated based on SQ.M.</t>
  </si>
  <si>
    <t>For SQ.FT, multiply by 10.7639.</t>
  </si>
  <si>
    <t>OVERALL DEVELOPMENT AREA (INCLUDING LIFTS AND STAIRS)</t>
  </si>
  <si>
    <t>CPG DWGS (18/08)</t>
  </si>
  <si>
    <t>CPG DWGS (18/8)</t>
  </si>
  <si>
    <t>*Retail and Studio Apartment parking bays calculated based on NFA divided by 500 sq ft</t>
  </si>
  <si>
    <t>*Remarks:</t>
  </si>
  <si>
    <t xml:space="preserve"> Stairscore for studio apt on retail should be parked under studio apt instead of retail.</t>
  </si>
  <si>
    <t>sqm</t>
  </si>
  <si>
    <t>sqf</t>
  </si>
  <si>
    <t>BATU KAWAN MIXED DEVELOPMENT - DEVELOPMENT DATA (CPG)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</si>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</sst>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14409]dd/mm/yyyy;@"/>
    <numFmt numFmtId="166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6">
    <xf numFmtId="0" fontId="0" fillId="0" borderId="0" xfId="0"/>
    <xf numFmtId="0" fontId="5" fillId="0" borderId="0" xfId="0" applyFont="1"/>
    <xf numFmtId="3" fontId="0" fillId="0" borderId="0" xfId="0" applyNumberFormat="1"/>
    <xf numFmtId="3" fontId="2" fillId="0" borderId="0" xfId="0" applyNumberFormat="1" applyFont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6" xfId="0" applyNumberFormat="1" applyBorder="1" applyAlignment="1">
      <alignment horizontal="center"/>
    </xf>
    <xf numFmtId="3" fontId="2" fillId="0" borderId="0" xfId="0" applyNumberFormat="1" applyFont="1" applyFill="1" applyBorder="1" applyAlignment="1"/>
    <xf numFmtId="3" fontId="2" fillId="0" borderId="0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9" fillId="6" borderId="3" xfId="0" applyNumberFormat="1" applyFon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0" fillId="2" borderId="14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6" borderId="1" xfId="0" applyNumberFormat="1" applyFon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3" fontId="0" fillId="2" borderId="18" xfId="0" applyNumberFormat="1" applyFon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3" fontId="0" fillId="5" borderId="18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4" borderId="6" xfId="0" applyNumberFormat="1" applyFont="1" applyFill="1" applyBorder="1" applyAlignment="1">
      <alignment horizontal="center"/>
    </xf>
    <xf numFmtId="3" fontId="9" fillId="6" borderId="12" xfId="0" applyNumberFormat="1" applyFont="1" applyFill="1" applyBorder="1" applyAlignment="1">
      <alignment horizontal="center"/>
    </xf>
    <xf numFmtId="3" fontId="0" fillId="2" borderId="6" xfId="0" applyNumberFormat="1" applyFont="1" applyFill="1" applyBorder="1" applyAlignment="1">
      <alignment horizontal="center"/>
    </xf>
    <xf numFmtId="3" fontId="0" fillId="2" borderId="12" xfId="0" applyNumberFormat="1" applyFont="1" applyFill="1" applyBorder="1" applyAlignment="1">
      <alignment horizontal="center"/>
    </xf>
    <xf numFmtId="3" fontId="0" fillId="5" borderId="6" xfId="0" applyNumberFormat="1" applyFill="1" applyBorder="1" applyAlignment="1">
      <alignment horizontal="center"/>
    </xf>
    <xf numFmtId="3" fontId="0" fillId="5" borderId="12" xfId="0" applyNumberFormat="1" applyFill="1" applyBorder="1" applyAlignment="1">
      <alignment horizontal="center"/>
    </xf>
    <xf numFmtId="3" fontId="0" fillId="0" borderId="6" xfId="1" applyNumberFormat="1" applyFont="1" applyFill="1" applyBorder="1" applyAlignment="1">
      <alignment horizontal="center" wrapText="1"/>
    </xf>
    <xf numFmtId="3" fontId="0" fillId="0" borderId="12" xfId="1" applyNumberFormat="1" applyFont="1" applyFill="1" applyBorder="1" applyAlignment="1">
      <alignment horizontal="center" wrapText="1"/>
    </xf>
    <xf numFmtId="3" fontId="0" fillId="0" borderId="0" xfId="0" applyNumberFormat="1" applyFill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8" fillId="5" borderId="2" xfId="0" applyNumberFormat="1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 wrapText="1"/>
    </xf>
    <xf numFmtId="3" fontId="0" fillId="0" borderId="18" xfId="1" applyNumberFormat="1" applyFont="1" applyFill="1" applyBorder="1" applyAlignment="1">
      <alignment horizontal="center" wrapText="1"/>
    </xf>
    <xf numFmtId="3" fontId="8" fillId="5" borderId="7" xfId="0" applyNumberFormat="1" applyFont="1" applyFill="1" applyBorder="1" applyAlignment="1">
      <alignment horizontal="center"/>
    </xf>
    <xf numFmtId="3" fontId="0" fillId="4" borderId="7" xfId="0" applyNumberFormat="1" applyFont="1" applyFill="1" applyBorder="1" applyAlignment="1">
      <alignment horizontal="center"/>
    </xf>
    <xf numFmtId="3" fontId="9" fillId="6" borderId="7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3" fontId="0" fillId="0" borderId="7" xfId="1" applyNumberFormat="1" applyFont="1" applyFill="1" applyBorder="1" applyAlignment="1">
      <alignment horizontal="center" wrapText="1"/>
    </xf>
    <xf numFmtId="3" fontId="0" fillId="0" borderId="17" xfId="1" applyNumberFormat="1" applyFont="1" applyFill="1" applyBorder="1" applyAlignment="1">
      <alignment horizontal="center" wrapText="1"/>
    </xf>
    <xf numFmtId="3" fontId="8" fillId="0" borderId="0" xfId="0" applyNumberFormat="1" applyFont="1" applyFill="1" applyBorder="1" applyAlignment="1">
      <alignment horizontal="center"/>
    </xf>
    <xf numFmtId="3" fontId="0" fillId="0" borderId="7" xfId="0" applyNumberFormat="1" applyFill="1" applyBorder="1" applyAlignment="1">
      <alignment horizontal="center" vertical="center" textRotation="90"/>
    </xf>
    <xf numFmtId="3" fontId="0" fillId="0" borderId="17" xfId="0" applyNumberFormat="1" applyFill="1" applyBorder="1" applyAlignment="1">
      <alignment horizontal="center"/>
    </xf>
    <xf numFmtId="3" fontId="8" fillId="5" borderId="5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center"/>
    </xf>
    <xf numFmtId="3" fontId="9" fillId="6" borderId="17" xfId="0" applyNumberFormat="1" applyFont="1" applyFill="1" applyBorder="1" applyAlignment="1">
      <alignment horizontal="center"/>
    </xf>
    <xf numFmtId="3" fontId="8" fillId="5" borderId="16" xfId="0" applyNumberFormat="1" applyFont="1" applyFill="1" applyBorder="1" applyAlignment="1">
      <alignment horizontal="center"/>
    </xf>
    <xf numFmtId="3" fontId="8" fillId="5" borderId="6" xfId="0" applyNumberFormat="1" applyFont="1" applyFill="1" applyBorder="1" applyAlignment="1">
      <alignment horizontal="center"/>
    </xf>
    <xf numFmtId="3" fontId="8" fillId="5" borderId="17" xfId="0" applyNumberFormat="1" applyFont="1" applyFill="1" applyBorder="1" applyAlignment="1">
      <alignment horizontal="center"/>
    </xf>
    <xf numFmtId="3" fontId="8" fillId="0" borderId="7" xfId="1" applyNumberFormat="1" applyFont="1" applyFill="1" applyBorder="1" applyAlignment="1">
      <alignment horizontal="center" wrapText="1"/>
    </xf>
    <xf numFmtId="3" fontId="8" fillId="0" borderId="17" xfId="1" applyNumberFormat="1" applyFont="1" applyFill="1" applyBorder="1" applyAlignment="1">
      <alignment horizontal="center" wrapText="1"/>
    </xf>
    <xf numFmtId="3" fontId="8" fillId="0" borderId="17" xfId="0" applyNumberFormat="1" applyFont="1" applyFill="1" applyBorder="1" applyAlignment="1">
      <alignment horizontal="center"/>
    </xf>
    <xf numFmtId="3" fontId="0" fillId="2" borderId="31" xfId="0" applyNumberFormat="1" applyFont="1" applyFill="1" applyBorder="1" applyAlignment="1">
      <alignment horizontal="center"/>
    </xf>
    <xf numFmtId="3" fontId="0" fillId="4" borderId="19" xfId="0" applyNumberFormat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1" fillId="5" borderId="10" xfId="1" applyNumberFormat="1" applyFont="1" applyFill="1" applyBorder="1" applyAlignment="1">
      <alignment horizontal="center"/>
    </xf>
    <xf numFmtId="3" fontId="11" fillId="6" borderId="15" xfId="1" applyNumberFormat="1" applyFont="1" applyFill="1" applyBorder="1" applyAlignment="1"/>
    <xf numFmtId="3" fontId="0" fillId="0" borderId="0" xfId="0" applyNumberFormat="1" applyBorder="1"/>
    <xf numFmtId="3" fontId="5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10" fillId="0" borderId="0" xfId="0" applyNumberFormat="1" applyFont="1" applyBorder="1"/>
    <xf numFmtId="3" fontId="10" fillId="0" borderId="0" xfId="0" applyNumberFormat="1" applyFont="1"/>
    <xf numFmtId="3" fontId="4" fillId="0" borderId="0" xfId="1" applyNumberFormat="1" applyFont="1" applyAlignment="1"/>
    <xf numFmtId="3" fontId="0" fillId="0" borderId="0" xfId="0" applyNumberFormat="1" applyFont="1"/>
    <xf numFmtId="3" fontId="3" fillId="0" borderId="0" xfId="0" applyNumberFormat="1" applyFont="1" applyAlignment="1"/>
    <xf numFmtId="3" fontId="3" fillId="0" borderId="0" xfId="1" applyNumberFormat="1" applyFont="1" applyAlignment="1"/>
    <xf numFmtId="3" fontId="3" fillId="0" borderId="0" xfId="1" applyNumberFormat="1" applyFont="1"/>
    <xf numFmtId="3" fontId="7" fillId="0" borderId="9" xfId="0" applyNumberFormat="1" applyFont="1" applyBorder="1" applyAlignment="1"/>
    <xf numFmtId="3" fontId="7" fillId="0" borderId="8" xfId="0" applyNumberFormat="1" applyFont="1" applyBorder="1" applyAlignment="1"/>
    <xf numFmtId="3" fontId="7" fillId="0" borderId="11" xfId="1" applyNumberFormat="1" applyFont="1" applyBorder="1" applyAlignment="1"/>
    <xf numFmtId="3" fontId="7" fillId="0" borderId="20" xfId="1" applyNumberFormat="1" applyFont="1" applyBorder="1"/>
    <xf numFmtId="3" fontId="6" fillId="3" borderId="24" xfId="0" applyNumberFormat="1" applyFont="1" applyFill="1" applyBorder="1" applyAlignment="1"/>
    <xf numFmtId="3" fontId="6" fillId="3" borderId="25" xfId="0" applyNumberFormat="1" applyFont="1" applyFill="1" applyBorder="1" applyAlignment="1"/>
    <xf numFmtId="3" fontId="6" fillId="3" borderId="19" xfId="1" applyNumberFormat="1" applyFont="1" applyFill="1" applyBorder="1" applyAlignment="1"/>
    <xf numFmtId="3" fontId="6" fillId="3" borderId="26" xfId="1" applyNumberFormat="1" applyFont="1" applyFill="1" applyBorder="1"/>
    <xf numFmtId="3" fontId="12" fillId="0" borderId="0" xfId="0" applyNumberFormat="1" applyFont="1" applyBorder="1"/>
    <xf numFmtId="3" fontId="2" fillId="0" borderId="0" xfId="0" applyNumberFormat="1" applyFont="1" applyBorder="1"/>
    <xf numFmtId="3" fontId="0" fillId="6" borderId="2" xfId="0" applyNumberFormat="1" applyFont="1" applyFill="1" applyBorder="1" applyAlignment="1">
      <alignment horizontal="center"/>
    </xf>
    <xf numFmtId="3" fontId="0" fillId="6" borderId="12" xfId="0" applyNumberFormat="1" applyFont="1" applyFill="1" applyBorder="1" applyAlignment="1">
      <alignment horizontal="center"/>
    </xf>
    <xf numFmtId="3" fontId="0" fillId="6" borderId="7" xfId="0" applyNumberFormat="1" applyFont="1" applyFill="1" applyBorder="1" applyAlignment="1">
      <alignment horizontal="center"/>
    </xf>
    <xf numFmtId="3" fontId="0" fillId="6" borderId="17" xfId="0" applyNumberFormat="1" applyFont="1" applyFill="1" applyBorder="1" applyAlignment="1">
      <alignment horizontal="center"/>
    </xf>
    <xf numFmtId="3" fontId="0" fillId="6" borderId="0" xfId="0" applyNumberFormat="1" applyFont="1" applyFill="1" applyBorder="1" applyAlignment="1">
      <alignment horizontal="center"/>
    </xf>
    <xf numFmtId="3" fontId="0" fillId="6" borderId="31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0" fillId="2" borderId="17" xfId="0" applyNumberFormat="1" applyFont="1" applyFill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3" fontId="8" fillId="2" borderId="7" xfId="0" applyNumberFormat="1" applyFont="1" applyFill="1" applyBorder="1" applyAlignment="1">
      <alignment horizontal="center"/>
    </xf>
    <xf numFmtId="166" fontId="0" fillId="0" borderId="0" xfId="0" applyNumberFormat="1"/>
    <xf numFmtId="3" fontId="8" fillId="0" borderId="2" xfId="1" applyNumberFormat="1" applyFont="1" applyFill="1" applyBorder="1" applyAlignment="1">
      <alignment horizontal="center" wrapText="1"/>
    </xf>
    <xf numFmtId="3" fontId="0" fillId="0" borderId="7" xfId="0" applyNumberForma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3" fontId="0" fillId="4" borderId="16" xfId="0" applyNumberFormat="1" applyFont="1" applyFill="1" applyBorder="1" applyAlignment="1">
      <alignment horizontal="center"/>
    </xf>
    <xf numFmtId="3" fontId="0" fillId="4" borderId="5" xfId="0" applyNumberFormat="1" applyFont="1" applyFill="1" applyBorder="1" applyAlignment="1">
      <alignment horizontal="center"/>
    </xf>
    <xf numFmtId="3" fontId="0" fillId="4" borderId="32" xfId="0" applyNumberFormat="1" applyFont="1" applyFill="1" applyBorder="1" applyAlignment="1">
      <alignment horizontal="center"/>
    </xf>
    <xf numFmtId="3" fontId="0" fillId="6" borderId="14" xfId="0" applyNumberFormat="1" applyFont="1" applyFill="1" applyBorder="1" applyAlignment="1">
      <alignment horizontal="center"/>
    </xf>
    <xf numFmtId="3" fontId="0" fillId="6" borderId="18" xfId="0" applyNumberFormat="1" applyFont="1" applyFill="1" applyBorder="1" applyAlignment="1">
      <alignment horizontal="center"/>
    </xf>
    <xf numFmtId="3" fontId="0" fillId="4" borderId="33" xfId="0" applyNumberFormat="1" applyFont="1" applyFill="1" applyBorder="1" applyAlignment="1">
      <alignment horizontal="center"/>
    </xf>
    <xf numFmtId="3" fontId="2" fillId="4" borderId="29" xfId="1" applyNumberFormat="1" applyFont="1" applyFill="1" applyBorder="1" applyAlignment="1"/>
    <xf numFmtId="3" fontId="2" fillId="4" borderId="19" xfId="1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 wrapText="1"/>
    </xf>
    <xf numFmtId="3" fontId="2" fillId="4" borderId="4" xfId="0" applyNumberFormat="1" applyFont="1" applyFill="1" applyBorder="1" applyAlignment="1">
      <alignment horizontal="center" wrapText="1"/>
    </xf>
    <xf numFmtId="3" fontId="0" fillId="0" borderId="6" xfId="0" applyNumberForma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/>
    </xf>
    <xf numFmtId="3" fontId="0" fillId="6" borderId="18" xfId="0" applyNumberFormat="1" applyFill="1" applyBorder="1" applyAlignment="1">
      <alignment horizontal="center"/>
    </xf>
    <xf numFmtId="3" fontId="0" fillId="6" borderId="12" xfId="0" applyNumberFormat="1" applyFill="1" applyBorder="1" applyAlignment="1">
      <alignment horizontal="center"/>
    </xf>
    <xf numFmtId="3" fontId="8" fillId="6" borderId="6" xfId="0" applyNumberFormat="1" applyFont="1" applyFill="1" applyBorder="1" applyAlignment="1">
      <alignment horizontal="center"/>
    </xf>
    <xf numFmtId="3" fontId="1" fillId="6" borderId="13" xfId="1" applyNumberFormat="1" applyFont="1" applyFill="1" applyBorder="1" applyAlignment="1">
      <alignment horizontal="center"/>
    </xf>
    <xf numFmtId="3" fontId="2" fillId="6" borderId="15" xfId="1" applyNumberFormat="1" applyFont="1" applyFill="1" applyBorder="1" applyAlignment="1"/>
    <xf numFmtId="3" fontId="4" fillId="0" borderId="0" xfId="0" applyNumberFormat="1" applyFont="1" applyBorder="1"/>
    <xf numFmtId="3" fontId="13" fillId="0" borderId="0" xfId="0" applyNumberFormat="1" applyFont="1" applyBorder="1"/>
    <xf numFmtId="3" fontId="14" fillId="0" borderId="0" xfId="0" applyNumberFormat="1" applyFont="1"/>
    <xf numFmtId="3" fontId="15" fillId="0" borderId="0" xfId="0" applyNumberFormat="1" applyFont="1" applyAlignment="1">
      <alignment horizontal="left"/>
    </xf>
    <xf numFmtId="166" fontId="6" fillId="0" borderId="0" xfId="0" applyNumberFormat="1" applyFont="1"/>
    <xf numFmtId="3" fontId="6" fillId="0" borderId="0" xfId="0" applyNumberFormat="1" applyFont="1"/>
    <xf numFmtId="3" fontId="0" fillId="0" borderId="0" xfId="0" applyNumberFormat="1" applyFont="1" applyAlignment="1">
      <alignment horizontal="right"/>
    </xf>
    <xf numFmtId="4" fontId="6" fillId="0" borderId="0" xfId="0" applyNumberFormat="1" applyFont="1" applyBorder="1"/>
    <xf numFmtId="3" fontId="8" fillId="6" borderId="13" xfId="1" applyNumberFormat="1" applyFont="1" applyFill="1" applyBorder="1" applyAlignment="1">
      <alignment horizontal="center"/>
    </xf>
    <xf numFmtId="3" fontId="0" fillId="2" borderId="16" xfId="0" applyNumberFormat="1" applyFont="1" applyFill="1" applyBorder="1" applyAlignment="1">
      <alignment horizontal="center"/>
    </xf>
    <xf numFmtId="3" fontId="16" fillId="2" borderId="7" xfId="0" applyNumberFormat="1" applyFont="1" applyFill="1" applyBorder="1" applyAlignment="1">
      <alignment horizontal="center" vertical="top"/>
    </xf>
    <xf numFmtId="3" fontId="5" fillId="0" borderId="0" xfId="0" applyNumberFormat="1" applyFont="1" applyAlignment="1"/>
    <xf numFmtId="3" fontId="3" fillId="0" borderId="21" xfId="0" applyNumberFormat="1" applyFont="1" applyBorder="1" applyAlignment="1"/>
    <xf numFmtId="3" fontId="3" fillId="0" borderId="0" xfId="0" applyNumberFormat="1" applyFont="1" applyAlignment="1">
      <alignment horizontal="right"/>
    </xf>
    <xf numFmtId="3" fontId="17" fillId="0" borderId="0" xfId="0" applyNumberFormat="1" applyFont="1" applyAlignme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/>
    <xf numFmtId="3" fontId="3" fillId="0" borderId="0" xfId="0" applyNumberFormat="1" applyFont="1" applyAlignment="1">
      <alignment vertical="top"/>
    </xf>
    <xf numFmtId="3" fontId="6" fillId="0" borderId="0" xfId="0" applyNumberFormat="1" applyFont="1" applyAlignment="1"/>
    <xf numFmtId="3" fontId="0" fillId="0" borderId="0" xfId="0" applyNumberFormat="1" applyFill="1" applyBorder="1"/>
    <xf numFmtId="3" fontId="6" fillId="3" borderId="9" xfId="0" applyNumberFormat="1" applyFont="1" applyFill="1" applyBorder="1" applyAlignment="1"/>
    <xf numFmtId="3" fontId="6" fillId="3" borderId="8" xfId="0" applyNumberFormat="1" applyFont="1" applyFill="1" applyBorder="1" applyAlignment="1"/>
    <xf numFmtId="3" fontId="6" fillId="3" borderId="11" xfId="1" applyNumberFormat="1" applyFont="1" applyFill="1" applyBorder="1" applyAlignment="1"/>
    <xf numFmtId="3" fontId="6" fillId="3" borderId="20" xfId="1" applyNumberFormat="1" applyFont="1" applyFill="1" applyBorder="1"/>
    <xf numFmtId="3" fontId="0" fillId="2" borderId="5" xfId="0" applyNumberFormat="1" applyFont="1" applyFill="1" applyBorder="1" applyAlignment="1">
      <alignment horizontal="center"/>
    </xf>
    <xf numFmtId="3" fontId="16" fillId="2" borderId="7" xfId="0" applyNumberFormat="1" applyFon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2" fillId="5" borderId="15" xfId="1" applyNumberFormat="1" applyFont="1" applyFill="1" applyBorder="1" applyAlignment="1"/>
    <xf numFmtId="3" fontId="0" fillId="0" borderId="6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 vertical="center" textRotation="90"/>
    </xf>
    <xf numFmtId="3" fontId="2" fillId="2" borderId="3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8" fillId="0" borderId="0" xfId="0" applyNumberFormat="1" applyFont="1"/>
    <xf numFmtId="3" fontId="19" fillId="0" borderId="0" xfId="1" applyNumberFormat="1" applyFont="1" applyAlignment="1"/>
    <xf numFmtId="3" fontId="11" fillId="0" borderId="0" xfId="0" applyNumberFormat="1" applyFont="1"/>
    <xf numFmtId="3" fontId="11" fillId="0" borderId="0" xfId="0" applyNumberFormat="1" applyFont="1" applyBorder="1"/>
    <xf numFmtId="3" fontId="8" fillId="5" borderId="18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/>
    <xf numFmtId="3" fontId="0" fillId="0" borderId="1" xfId="0" applyNumberFormat="1" applyFill="1" applyBorder="1" applyAlignment="1"/>
    <xf numFmtId="3" fontId="0" fillId="0" borderId="14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3" fontId="0" fillId="5" borderId="14" xfId="0" applyNumberFormat="1" applyFill="1" applyBorder="1" applyAlignment="1">
      <alignment horizontal="center"/>
    </xf>
    <xf numFmtId="3" fontId="8" fillId="5" borderId="31" xfId="0" applyNumberFormat="1" applyFont="1" applyFill="1" applyBorder="1" applyAlignment="1">
      <alignment horizontal="center"/>
    </xf>
    <xf numFmtId="3" fontId="0" fillId="5" borderId="17" xfId="0" applyNumberFormat="1" applyFill="1" applyBorder="1" applyAlignment="1">
      <alignment horizontal="center"/>
    </xf>
    <xf numFmtId="3" fontId="0" fillId="5" borderId="7" xfId="0" applyNumberFormat="1" applyFill="1" applyBorder="1" applyAlignment="1">
      <alignment horizontal="center"/>
    </xf>
    <xf numFmtId="3" fontId="0" fillId="5" borderId="16" xfId="0" applyNumberFormat="1" applyFill="1" applyBorder="1" applyAlignment="1">
      <alignment horizontal="center"/>
    </xf>
    <xf numFmtId="3" fontId="0" fillId="6" borderId="2" xfId="0" applyNumberFormat="1" applyFill="1" applyBorder="1" applyAlignment="1">
      <alignment horizontal="center"/>
    </xf>
    <xf numFmtId="3" fontId="8" fillId="5" borderId="12" xfId="0" applyNumberFormat="1" applyFont="1" applyFill="1" applyBorder="1" applyAlignment="1">
      <alignment horizontal="center"/>
    </xf>
    <xf numFmtId="3" fontId="8" fillId="6" borderId="7" xfId="0" applyNumberFormat="1" applyFont="1" applyFill="1" applyBorder="1" applyAlignment="1">
      <alignment horizontal="center"/>
    </xf>
    <xf numFmtId="3" fontId="8" fillId="2" borderId="17" xfId="0" applyNumberFormat="1" applyFont="1" applyFill="1" applyBorder="1" applyAlignment="1">
      <alignment horizontal="center"/>
    </xf>
    <xf numFmtId="3" fontId="9" fillId="6" borderId="19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6" borderId="18" xfId="1" applyNumberFormat="1" applyFont="1" applyFill="1" applyBorder="1" applyAlignment="1">
      <alignment horizontal="center"/>
    </xf>
    <xf numFmtId="3" fontId="1" fillId="5" borderId="2" xfId="1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5" borderId="4" xfId="0" applyNumberFormat="1" applyFont="1" applyFill="1" applyBorder="1" applyAlignment="1">
      <alignment horizontal="center"/>
    </xf>
    <xf numFmtId="3" fontId="2" fillId="5" borderId="3" xfId="0" applyNumberFormat="1" applyFont="1" applyFill="1" applyBorder="1" applyAlignment="1">
      <alignment horizontal="center"/>
    </xf>
    <xf numFmtId="3" fontId="2" fillId="5" borderId="14" xfId="0" applyNumberFormat="1" applyFont="1" applyFill="1" applyBorder="1" applyAlignment="1">
      <alignment horizontal="center"/>
    </xf>
    <xf numFmtId="3" fontId="2" fillId="6" borderId="4" xfId="0" applyNumberFormat="1" applyFont="1" applyFill="1" applyBorder="1" applyAlignment="1">
      <alignment horizontal="center"/>
    </xf>
    <xf numFmtId="3" fontId="2" fillId="6" borderId="3" xfId="0" applyNumberFormat="1" applyFont="1" applyFill="1" applyBorder="1" applyAlignment="1">
      <alignment horizontal="center"/>
    </xf>
    <xf numFmtId="3" fontId="2" fillId="6" borderId="14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16" xfId="0" applyNumberFormat="1" applyFont="1" applyBorder="1" applyAlignment="1">
      <alignment horizontal="left"/>
    </xf>
    <xf numFmtId="3" fontId="2" fillId="0" borderId="12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3" fontId="2" fillId="0" borderId="18" xfId="0" applyNumberFormat="1" applyFont="1" applyBorder="1" applyAlignment="1">
      <alignment horizontal="left"/>
    </xf>
    <xf numFmtId="3" fontId="2" fillId="2" borderId="4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2" fillId="4" borderId="4" xfId="0" applyNumberFormat="1" applyFont="1" applyFill="1" applyBorder="1" applyAlignment="1">
      <alignment horizontal="center"/>
    </xf>
    <xf numFmtId="3" fontId="2" fillId="4" borderId="14" xfId="0" applyNumberFormat="1" applyFont="1" applyFill="1" applyBorder="1" applyAlignment="1">
      <alignment horizontal="center"/>
    </xf>
    <xf numFmtId="3" fontId="0" fillId="4" borderId="4" xfId="0" applyNumberFormat="1" applyFont="1" applyFill="1" applyBorder="1" applyAlignment="1">
      <alignment horizontal="center"/>
    </xf>
    <xf numFmtId="3" fontId="0" fillId="4" borderId="14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2" fillId="0" borderId="27" xfId="1" applyNumberFormat="1" applyFont="1" applyFill="1" applyBorder="1" applyAlignment="1">
      <alignment horizontal="center" wrapText="1"/>
    </xf>
    <xf numFmtId="3" fontId="2" fillId="0" borderId="28" xfId="1" applyNumberFormat="1" applyFont="1" applyFill="1" applyBorder="1" applyAlignment="1">
      <alignment horizontal="center" wrapText="1"/>
    </xf>
    <xf numFmtId="3" fontId="2" fillId="0" borderId="22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2" borderId="22" xfId="1" applyNumberFormat="1" applyFont="1" applyFill="1" applyBorder="1" applyAlignment="1"/>
    <xf numFmtId="3" fontId="2" fillId="2" borderId="15" xfId="1" applyNumberFormat="1" applyFont="1" applyFill="1" applyBorder="1" applyAlignment="1"/>
    <xf numFmtId="3" fontId="2" fillId="2" borderId="23" xfId="1" applyNumberFormat="1" applyFont="1" applyFill="1" applyBorder="1" applyAlignment="1"/>
    <xf numFmtId="3" fontId="2" fillId="5" borderId="22" xfId="1" applyNumberFormat="1" applyFont="1" applyFill="1" applyBorder="1" applyAlignment="1"/>
    <xf numFmtId="3" fontId="2" fillId="5" borderId="15" xfId="1" applyNumberFormat="1" applyFont="1" applyFill="1" applyBorder="1" applyAlignment="1"/>
    <xf numFmtId="3" fontId="2" fillId="5" borderId="23" xfId="1" applyNumberFormat="1" applyFont="1" applyFill="1" applyBorder="1" applyAlignment="1"/>
    <xf numFmtId="3" fontId="2" fillId="0" borderId="29" xfId="1" applyNumberFormat="1" applyFont="1" applyFill="1" applyBorder="1" applyAlignment="1">
      <alignment horizontal="center"/>
    </xf>
    <xf numFmtId="3" fontId="2" fillId="0" borderId="19" xfId="1" applyNumberFormat="1" applyFon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 vertical="center" textRotation="90"/>
    </xf>
    <xf numFmtId="3" fontId="0" fillId="0" borderId="34" xfId="0" applyNumberFormat="1" applyFont="1" applyBorder="1" applyAlignment="1">
      <alignment horizontal="right"/>
    </xf>
    <xf numFmtId="3" fontId="0" fillId="0" borderId="30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3" fontId="0" fillId="0" borderId="6" xfId="0" applyNumberFormat="1" applyFill="1" applyBorder="1" applyAlignment="1">
      <alignment horizontal="center" vertical="center" textRotation="90"/>
    </xf>
    <xf numFmtId="3" fontId="0" fillId="0" borderId="2" xfId="0" applyNumberFormat="1" applyFill="1" applyBorder="1" applyAlignment="1">
      <alignment horizontal="center" vertical="center" textRotation="90"/>
    </xf>
    <xf numFmtId="3" fontId="8" fillId="0" borderId="6" xfId="0" applyNumberFormat="1" applyFont="1" applyFill="1" applyBorder="1" applyAlignment="1">
      <alignment horizontal="center" vertical="center"/>
    </xf>
    <xf numFmtId="3" fontId="8" fillId="0" borderId="7" xfId="0" applyNumberFormat="1" applyFon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 vertical="center" textRotation="90"/>
    </xf>
    <xf numFmtId="3" fontId="0" fillId="0" borderId="2" xfId="0" applyNumberFormat="1" applyFill="1" applyBorder="1" applyAlignment="1">
      <alignment horizontal="center"/>
    </xf>
    <xf numFmtId="3" fontId="8" fillId="0" borderId="19" xfId="0" applyNumberFormat="1" applyFont="1" applyFill="1" applyBorder="1" applyAlignment="1">
      <alignment horizontal="center" vertical="center"/>
    </xf>
    <xf numFmtId="0" fontId="0" fillId="0" borderId="0" xfId="0"/>
    <xf numFmtId="3" fontId="0" fillId="5" borderId="4" xfId="0" applyNumberFormat="1" applyFill="1" applyBorder="1" applyAlignment="1">
      <alignment horizontal="center"/>
    </xf>
    <xf numFmtId="3" fontId="0" fillId="5" borderId="14" xfId="0" applyNumberFormat="1" applyFill="1" applyBorder="1" applyAlignment="1">
      <alignment horizontal="center"/>
    </xf>
    <xf numFmtId="3" fontId="6" fillId="3" borderId="35" xfId="1" applyNumberFormat="1" applyFont="1" applyFill="1" applyBorder="1" applyAlignment="1">
      <alignment horizontal="center"/>
    </xf>
    <xf numFmtId="3" fontId="6" fillId="3" borderId="8" xfId="1" applyNumberFormat="1" applyFont="1" applyFill="1" applyBorder="1" applyAlignment="1">
      <alignment horizontal="center"/>
    </xf>
    <xf numFmtId="3" fontId="7" fillId="0" borderId="35" xfId="1" applyNumberFormat="1" applyFont="1" applyBorder="1" applyAlignment="1">
      <alignment horizontal="center"/>
    </xf>
    <xf numFmtId="3" fontId="7" fillId="0" borderId="8" xfId="1" applyNumberFormat="1" applyFont="1" applyBorder="1" applyAlignment="1">
      <alignment horizontal="center"/>
    </xf>
    <xf numFmtId="3" fontId="6" fillId="3" borderId="20" xfId="1" applyNumberFormat="1" applyFont="1" applyFill="1" applyBorder="1" applyAlignment="1">
      <alignment horizontal="center"/>
    </xf>
    <xf numFmtId="3" fontId="7" fillId="0" borderId="20" xfId="1" applyNumberFormat="1" applyFont="1" applyBorder="1" applyAlignment="1">
      <alignment horizontal="center"/>
    </xf>
    <xf numFmtId="3" fontId="17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4" fontId="6" fillId="0" borderId="0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4"/>
  <sheetViews>
    <sheetView topLeftCell="A28" zoomScale="70" zoomScaleNormal="70" zoomScaleSheetLayoutView="100" workbookViewId="0">
      <selection activeCell="R28" sqref="A7:AH29"/>
    </sheetView>
  </sheetViews>
  <sheetFormatPr defaultColWidth="9.109375" defaultRowHeight="14.4" x14ac:dyDescent="0.3"/>
  <cols>
    <col min="1" max="1" width="7.6640625" style="2" customWidth="1"/>
    <col min="2" max="2" width="23.6640625" style="2" customWidth="1"/>
    <col min="3" max="3" width="9.109375" style="2" customWidth="1"/>
    <col min="4" max="6" width="9.6640625" style="2" customWidth="1"/>
    <col min="7" max="7" width="11.6640625" style="2" customWidth="1"/>
    <col min="8" max="11" width="9.6640625" style="2" customWidth="1"/>
    <col min="12" max="13" width="11.6640625" style="2" customWidth="1"/>
    <col min="14" max="17" width="9.6640625" style="2" customWidth="1"/>
    <col min="18" max="19" width="11.6640625" style="2" customWidth="1"/>
    <col min="20" max="22" width="9.6640625" style="2" customWidth="1"/>
    <col min="23" max="24" width="11.6640625" style="2" customWidth="1"/>
    <col min="25" max="27" width="9.6640625" style="2" customWidth="1"/>
    <col min="28" max="29" width="11.6640625" style="2" customWidth="1"/>
    <col min="30" max="30" width="9.6640625" style="2" customWidth="1"/>
    <col min="31" max="32" width="13.6640625" style="2" customWidth="1"/>
    <col min="33" max="34" width="13.6640625" style="2" hidden="1" customWidth="1"/>
    <col min="35" max="35" width="21.44140625" style="2" customWidth="1"/>
    <col min="36" max="36" width="18.6640625" style="2" customWidth="1"/>
    <col min="37" max="37" width="19.109375" style="2" customWidth="1"/>
    <col min="38" max="16384" width="9.109375" style="2"/>
  </cols>
  <sheetData>
    <row r="1" spans="1:37" ht="15" x14ac:dyDescent="0.25">
      <c r="A1" s="3" t="s">
        <v>55</v>
      </c>
      <c r="AD1" s="5" t="s">
        <v>11</v>
      </c>
      <c r="AE1" s="183">
        <v>42236</v>
      </c>
      <c r="AF1" s="183"/>
    </row>
    <row r="2" spans="1:37" ht="15" x14ac:dyDescent="0.25">
      <c r="A2" s="3"/>
      <c r="B2" s="4"/>
      <c r="C2" s="96"/>
      <c r="AD2" s="5" t="s">
        <v>12</v>
      </c>
      <c r="AE2" s="184" t="s">
        <v>72</v>
      </c>
      <c r="AF2" s="184"/>
    </row>
    <row r="3" spans="1:37" ht="15" x14ac:dyDescent="0.25">
      <c r="A3" s="3"/>
      <c r="B3" s="3"/>
      <c r="AG3" s="5"/>
      <c r="AH3" s="5"/>
      <c r="AJ3" s="5"/>
    </row>
    <row r="4" spans="1:37" x14ac:dyDescent="0.3">
      <c r="A4" s="185" t="s">
        <v>25</v>
      </c>
      <c r="B4" s="186"/>
      <c r="C4" s="6" t="s">
        <v>5</v>
      </c>
      <c r="D4" s="192" t="s">
        <v>32</v>
      </c>
      <c r="E4" s="193"/>
      <c r="F4" s="180" t="s">
        <v>26</v>
      </c>
      <c r="G4" s="181"/>
      <c r="H4" s="181"/>
      <c r="I4" s="181"/>
      <c r="J4" s="181"/>
      <c r="K4" s="182"/>
      <c r="L4" s="189" t="s">
        <v>14</v>
      </c>
      <c r="M4" s="190"/>
      <c r="N4" s="190"/>
      <c r="O4" s="190"/>
      <c r="P4" s="190"/>
      <c r="Q4" s="191"/>
      <c r="R4" s="177" t="s">
        <v>30</v>
      </c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9"/>
      <c r="AG4" s="175" t="s">
        <v>38</v>
      </c>
      <c r="AH4" s="176"/>
      <c r="AI4" s="7"/>
      <c r="AJ4" s="8"/>
      <c r="AK4" s="8"/>
    </row>
    <row r="5" spans="1:37" ht="33.75" customHeight="1" x14ac:dyDescent="0.3">
      <c r="A5" s="187"/>
      <c r="B5" s="188"/>
      <c r="C5" s="9"/>
      <c r="D5" s="110" t="s">
        <v>36</v>
      </c>
      <c r="E5" s="109" t="s">
        <v>35</v>
      </c>
      <c r="F5" s="10"/>
      <c r="G5" s="10"/>
      <c r="H5" s="10"/>
      <c r="I5" s="10"/>
      <c r="J5" s="10"/>
      <c r="K5" s="10"/>
      <c r="L5" s="11"/>
      <c r="M5" s="12" t="s">
        <v>16</v>
      </c>
      <c r="N5" s="12"/>
      <c r="O5" s="12"/>
      <c r="P5" s="12"/>
      <c r="Q5" s="13"/>
      <c r="R5" s="177" t="s">
        <v>15</v>
      </c>
      <c r="S5" s="178"/>
      <c r="T5" s="178"/>
      <c r="U5" s="178"/>
      <c r="V5" s="178"/>
      <c r="W5" s="177" t="s">
        <v>13</v>
      </c>
      <c r="X5" s="178"/>
      <c r="Y5" s="178"/>
      <c r="Z5" s="178"/>
      <c r="AA5" s="178"/>
      <c r="AB5" s="177" t="s">
        <v>31</v>
      </c>
      <c r="AC5" s="178"/>
      <c r="AD5" s="178"/>
      <c r="AE5" s="178"/>
      <c r="AF5" s="179"/>
      <c r="AG5" s="14"/>
      <c r="AH5" s="15"/>
    </row>
    <row r="6" spans="1:37" ht="15" x14ac:dyDescent="0.25">
      <c r="A6" s="16"/>
      <c r="B6" s="16" t="s">
        <v>10</v>
      </c>
      <c r="C6" s="17"/>
      <c r="D6" s="194" t="s">
        <v>49</v>
      </c>
      <c r="E6" s="195"/>
      <c r="F6" s="104" t="s">
        <v>4</v>
      </c>
      <c r="G6" s="18" t="s">
        <v>2</v>
      </c>
      <c r="H6" s="113" t="s">
        <v>3</v>
      </c>
      <c r="I6" s="113" t="s">
        <v>20</v>
      </c>
      <c r="J6" s="113" t="s">
        <v>21</v>
      </c>
      <c r="K6" s="113" t="s">
        <v>24</v>
      </c>
      <c r="L6" s="19" t="s">
        <v>4</v>
      </c>
      <c r="M6" s="19" t="s">
        <v>2</v>
      </c>
      <c r="N6" s="20" t="s">
        <v>3</v>
      </c>
      <c r="O6" s="20" t="s">
        <v>20</v>
      </c>
      <c r="P6" s="20" t="s">
        <v>21</v>
      </c>
      <c r="Q6" s="20" t="s">
        <v>24</v>
      </c>
      <c r="R6" s="21" t="s">
        <v>4</v>
      </c>
      <c r="S6" s="21" t="s">
        <v>2</v>
      </c>
      <c r="T6" s="22" t="s">
        <v>3</v>
      </c>
      <c r="U6" s="22" t="s">
        <v>20</v>
      </c>
      <c r="V6" s="22" t="s">
        <v>21</v>
      </c>
      <c r="W6" s="21" t="s">
        <v>4</v>
      </c>
      <c r="X6" s="21" t="s">
        <v>2</v>
      </c>
      <c r="Y6" s="22" t="s">
        <v>3</v>
      </c>
      <c r="Z6" s="22" t="s">
        <v>20</v>
      </c>
      <c r="AA6" s="22" t="s">
        <v>21</v>
      </c>
      <c r="AB6" s="21" t="s">
        <v>4</v>
      </c>
      <c r="AC6" s="21" t="s">
        <v>2</v>
      </c>
      <c r="AD6" s="22" t="s">
        <v>3</v>
      </c>
      <c r="AE6" s="22" t="s">
        <v>20</v>
      </c>
      <c r="AF6" s="22" t="s">
        <v>21</v>
      </c>
      <c r="AG6" s="23" t="s">
        <v>27</v>
      </c>
      <c r="AH6" s="23" t="s">
        <v>7</v>
      </c>
    </row>
    <row r="7" spans="1:37" s="34" customFormat="1" x14ac:dyDescent="0.3">
      <c r="A7" s="210"/>
      <c r="B7" s="24"/>
      <c r="C7" s="25"/>
      <c r="D7" s="101"/>
      <c r="E7" s="26"/>
      <c r="F7" s="27"/>
      <c r="G7" s="27"/>
      <c r="H7" s="114"/>
      <c r="I7" s="114"/>
      <c r="J7" s="114"/>
      <c r="K7" s="114"/>
      <c r="L7" s="28"/>
      <c r="M7" s="28"/>
      <c r="N7" s="29"/>
      <c r="O7" s="29"/>
      <c r="P7" s="29"/>
      <c r="Q7" s="29"/>
      <c r="R7" s="30"/>
      <c r="S7" s="30"/>
      <c r="T7" s="31"/>
      <c r="U7" s="31"/>
      <c r="V7" s="31"/>
      <c r="W7" s="30"/>
      <c r="X7" s="30"/>
      <c r="Y7" s="31"/>
      <c r="Z7" s="31"/>
      <c r="AA7" s="31"/>
      <c r="AB7" s="30"/>
      <c r="AC7" s="30"/>
      <c r="AD7" s="31"/>
      <c r="AE7" s="31"/>
      <c r="AF7" s="31"/>
      <c r="AG7" s="32"/>
      <c r="AH7" s="33"/>
    </row>
    <row r="8" spans="1:37" s="34" customFormat="1" x14ac:dyDescent="0.3">
      <c r="A8" s="211"/>
      <c r="B8" s="50" t="s">
        <v>43</v>
      </c>
      <c r="C8" s="98" t="s">
        <v>6</v>
      </c>
      <c r="D8" s="102">
        <v>410</v>
      </c>
      <c r="E8" s="36">
        <v>245</v>
      </c>
      <c r="F8" s="105"/>
      <c r="G8" s="86"/>
      <c r="H8" s="113"/>
      <c r="I8" s="113"/>
      <c r="J8" s="113"/>
      <c r="K8" s="113"/>
      <c r="L8" s="37"/>
      <c r="M8" s="37"/>
      <c r="N8" s="37"/>
      <c r="O8" s="37"/>
      <c r="P8" s="45"/>
      <c r="Q8" s="37"/>
      <c r="R8" s="38"/>
      <c r="S8" s="39"/>
      <c r="T8" s="22"/>
      <c r="U8" s="22"/>
      <c r="V8" s="22"/>
      <c r="W8" s="38"/>
      <c r="X8" s="39"/>
      <c r="Y8" s="22"/>
      <c r="Z8" s="22"/>
      <c r="AA8" s="22"/>
      <c r="AB8" s="38"/>
      <c r="AC8" s="39"/>
      <c r="AD8" s="22"/>
      <c r="AE8" s="22"/>
      <c r="AF8" s="22"/>
      <c r="AG8" s="40"/>
      <c r="AH8" s="41"/>
    </row>
    <row r="9" spans="1:37" s="34" customFormat="1" ht="15" customHeight="1" x14ac:dyDescent="0.3">
      <c r="A9" s="216" t="s">
        <v>9</v>
      </c>
      <c r="B9" s="111" t="s">
        <v>39</v>
      </c>
      <c r="C9" s="25" t="s">
        <v>0</v>
      </c>
      <c r="D9" s="103">
        <v>39</v>
      </c>
      <c r="E9" s="26"/>
      <c r="F9" s="87">
        <v>5421.7</v>
      </c>
      <c r="G9" s="87">
        <v>3132.5</v>
      </c>
      <c r="H9" s="115">
        <v>460</v>
      </c>
      <c r="I9" s="88">
        <v>109.52</v>
      </c>
      <c r="J9" s="115">
        <v>221.28</v>
      </c>
      <c r="K9" s="115">
        <v>148.68</v>
      </c>
      <c r="L9" s="93"/>
      <c r="M9" s="93">
        <v>599.13</v>
      </c>
      <c r="N9" s="28">
        <v>175.6</v>
      </c>
      <c r="O9" s="60">
        <v>33.630000000000003</v>
      </c>
      <c r="P9" s="127">
        <v>41</v>
      </c>
      <c r="Q9" s="143" t="s">
        <v>50</v>
      </c>
      <c r="R9" s="55" t="s">
        <v>1</v>
      </c>
      <c r="S9" s="55" t="s">
        <v>1</v>
      </c>
      <c r="T9" s="55" t="s">
        <v>1</v>
      </c>
      <c r="U9" s="55" t="s">
        <v>1</v>
      </c>
      <c r="V9" s="55" t="s">
        <v>1</v>
      </c>
      <c r="W9" s="55" t="s">
        <v>1</v>
      </c>
      <c r="X9" s="55" t="s">
        <v>1</v>
      </c>
      <c r="Y9" s="55" t="s">
        <v>1</v>
      </c>
      <c r="Z9" s="55" t="s">
        <v>1</v>
      </c>
      <c r="AA9" s="55" t="s">
        <v>1</v>
      </c>
      <c r="AB9" s="55" t="s">
        <v>1</v>
      </c>
      <c r="AC9" s="55" t="s">
        <v>1</v>
      </c>
      <c r="AD9" s="55" t="s">
        <v>1</v>
      </c>
      <c r="AE9" s="55" t="s">
        <v>1</v>
      </c>
      <c r="AF9" s="55" t="s">
        <v>1</v>
      </c>
      <c r="AG9" s="32">
        <f t="shared" ref="AG9:AG14" si="0">SUM(F9:AF9)</f>
        <v>10343.040000000001</v>
      </c>
      <c r="AH9" s="32">
        <f>AG9*10.7639</f>
        <v>111331.448256</v>
      </c>
    </row>
    <row r="10" spans="1:37" s="34" customFormat="1" x14ac:dyDescent="0.3">
      <c r="A10" s="212"/>
      <c r="B10" s="49"/>
      <c r="C10" s="98">
        <v>1</v>
      </c>
      <c r="D10" s="92"/>
      <c r="E10" s="43"/>
      <c r="F10" s="89">
        <v>7320</v>
      </c>
      <c r="G10" s="88">
        <v>3841.41</v>
      </c>
      <c r="H10" s="88">
        <v>41.2</v>
      </c>
      <c r="I10" s="88">
        <v>109.52</v>
      </c>
      <c r="J10" s="88">
        <v>259.26</v>
      </c>
      <c r="K10" s="88">
        <v>148.68</v>
      </c>
      <c r="L10" s="93"/>
      <c r="M10" s="93">
        <v>332.6</v>
      </c>
      <c r="N10" s="45">
        <v>20.12</v>
      </c>
      <c r="O10" s="45">
        <v>33.630000000000003</v>
      </c>
      <c r="P10" s="60">
        <v>41</v>
      </c>
      <c r="Q10" s="45">
        <v>454.59</v>
      </c>
      <c r="R10" s="42" t="s">
        <v>1</v>
      </c>
      <c r="S10" s="42" t="s">
        <v>1</v>
      </c>
      <c r="T10" s="42" t="s">
        <v>1</v>
      </c>
      <c r="U10" s="42" t="s">
        <v>1</v>
      </c>
      <c r="V10" s="42" t="s">
        <v>1</v>
      </c>
      <c r="W10" s="42" t="s">
        <v>1</v>
      </c>
      <c r="X10" s="42" t="s">
        <v>1</v>
      </c>
      <c r="Y10" s="42" t="s">
        <v>1</v>
      </c>
      <c r="Z10" s="42" t="s">
        <v>1</v>
      </c>
      <c r="AA10" s="42" t="s">
        <v>1</v>
      </c>
      <c r="AB10" s="42" t="s">
        <v>1</v>
      </c>
      <c r="AC10" s="42" t="s">
        <v>1</v>
      </c>
      <c r="AD10" s="42" t="s">
        <v>1</v>
      </c>
      <c r="AE10" s="42" t="s">
        <v>1</v>
      </c>
      <c r="AF10" s="42" t="s">
        <v>1</v>
      </c>
      <c r="AG10" s="46">
        <f t="shared" si="0"/>
        <v>12602.010000000002</v>
      </c>
      <c r="AH10" s="46">
        <f t="shared" ref="AH10:AH28" si="1">AG10*10.7639</f>
        <v>135646.77543900002</v>
      </c>
    </row>
    <row r="11" spans="1:37" s="34" customFormat="1" x14ac:dyDescent="0.3">
      <c r="A11" s="212"/>
      <c r="B11" s="137"/>
      <c r="C11" s="98">
        <v>2</v>
      </c>
      <c r="D11" s="92"/>
      <c r="E11" s="43"/>
      <c r="F11" s="89">
        <v>7525.49</v>
      </c>
      <c r="G11" s="89">
        <v>3382.63</v>
      </c>
      <c r="H11" s="88">
        <v>41.2</v>
      </c>
      <c r="I11" s="88">
        <v>109.52</v>
      </c>
      <c r="J11" s="88">
        <v>259.26</v>
      </c>
      <c r="K11" s="88">
        <v>148.68</v>
      </c>
      <c r="L11" s="93"/>
      <c r="M11" s="93">
        <v>60.53</v>
      </c>
      <c r="N11" s="45">
        <v>20.12</v>
      </c>
      <c r="O11" s="45">
        <v>33.630000000000003</v>
      </c>
      <c r="P11" s="60">
        <v>41</v>
      </c>
      <c r="Q11" s="143" t="s">
        <v>54</v>
      </c>
      <c r="R11" s="42" t="s">
        <v>1</v>
      </c>
      <c r="S11" s="42" t="s">
        <v>1</v>
      </c>
      <c r="T11" s="42" t="s">
        <v>1</v>
      </c>
      <c r="U11" s="42" t="s">
        <v>1</v>
      </c>
      <c r="V11" s="42" t="s">
        <v>1</v>
      </c>
      <c r="W11" s="42" t="s">
        <v>1</v>
      </c>
      <c r="X11" s="42" t="s">
        <v>1</v>
      </c>
      <c r="Y11" s="42" t="s">
        <v>1</v>
      </c>
      <c r="Z11" s="42" t="s">
        <v>1</v>
      </c>
      <c r="AA11" s="42" t="s">
        <v>1</v>
      </c>
      <c r="AB11" s="42" t="s">
        <v>1</v>
      </c>
      <c r="AC11" s="42" t="s">
        <v>1</v>
      </c>
      <c r="AD11" s="42" t="s">
        <v>1</v>
      </c>
      <c r="AE11" s="42" t="s">
        <v>1</v>
      </c>
      <c r="AF11" s="42" t="s">
        <v>1</v>
      </c>
      <c r="AG11" s="46">
        <f t="shared" si="0"/>
        <v>11622.060000000001</v>
      </c>
      <c r="AH11" s="46">
        <f t="shared" si="1"/>
        <v>125098.691634</v>
      </c>
    </row>
    <row r="12" spans="1:37" s="34" customFormat="1" x14ac:dyDescent="0.3">
      <c r="A12" s="212"/>
      <c r="B12" s="99" t="s">
        <v>40</v>
      </c>
      <c r="C12" s="98">
        <v>3</v>
      </c>
      <c r="D12" s="92">
        <v>237</v>
      </c>
      <c r="E12" s="43">
        <v>258</v>
      </c>
      <c r="F12" s="89"/>
      <c r="G12" s="89"/>
      <c r="H12" s="89"/>
      <c r="I12" s="89"/>
      <c r="J12" s="89"/>
      <c r="K12" s="88"/>
      <c r="L12" s="37"/>
      <c r="M12" s="20">
        <v>379.56</v>
      </c>
      <c r="N12" s="37">
        <v>30.66</v>
      </c>
      <c r="O12" s="37">
        <v>33.630000000000003</v>
      </c>
      <c r="P12" s="142">
        <v>41</v>
      </c>
      <c r="Q12" s="37">
        <v>221.69</v>
      </c>
      <c r="R12" s="42" t="s">
        <v>1</v>
      </c>
      <c r="S12" s="42" t="s">
        <v>1</v>
      </c>
      <c r="T12" s="42" t="s">
        <v>1</v>
      </c>
      <c r="U12" s="42" t="s">
        <v>1</v>
      </c>
      <c r="V12" s="42" t="s">
        <v>1</v>
      </c>
      <c r="W12" s="42" t="s">
        <v>1</v>
      </c>
      <c r="X12" s="42" t="s">
        <v>1</v>
      </c>
      <c r="Y12" s="42" t="s">
        <v>1</v>
      </c>
      <c r="Z12" s="42" t="s">
        <v>1</v>
      </c>
      <c r="AA12" s="42" t="s">
        <v>1</v>
      </c>
      <c r="AB12" s="42" t="s">
        <v>1</v>
      </c>
      <c r="AC12" s="42" t="s">
        <v>1</v>
      </c>
      <c r="AD12" s="42" t="s">
        <v>1</v>
      </c>
      <c r="AE12" s="42" t="s">
        <v>1</v>
      </c>
      <c r="AF12" s="42" t="s">
        <v>1</v>
      </c>
      <c r="AG12" s="46">
        <f t="shared" si="0"/>
        <v>706.54</v>
      </c>
      <c r="AH12" s="46">
        <f t="shared" si="1"/>
        <v>7605.1259059999993</v>
      </c>
    </row>
    <row r="13" spans="1:37" s="34" customFormat="1" x14ac:dyDescent="0.3">
      <c r="A13" s="212"/>
      <c r="B13" s="99" t="s">
        <v>41</v>
      </c>
      <c r="C13" s="98">
        <v>4</v>
      </c>
      <c r="D13" s="92">
        <v>237</v>
      </c>
      <c r="E13" s="43">
        <v>258</v>
      </c>
      <c r="F13" s="89"/>
      <c r="G13" s="89"/>
      <c r="H13" s="89"/>
      <c r="I13" s="89"/>
      <c r="J13" s="89"/>
      <c r="K13" s="88"/>
      <c r="L13" s="45">
        <v>550.78</v>
      </c>
      <c r="M13" s="45">
        <v>128.84</v>
      </c>
      <c r="N13" s="45">
        <v>21.8</v>
      </c>
      <c r="O13" s="45">
        <v>33.630000000000003</v>
      </c>
      <c r="P13" s="60">
        <v>41</v>
      </c>
      <c r="Q13" s="128"/>
      <c r="R13" s="42" t="s">
        <v>1</v>
      </c>
      <c r="S13" s="42" t="s">
        <v>1</v>
      </c>
      <c r="T13" s="42" t="s">
        <v>1</v>
      </c>
      <c r="U13" s="42" t="s">
        <v>1</v>
      </c>
      <c r="V13" s="42" t="s">
        <v>1</v>
      </c>
      <c r="W13" s="42" t="s">
        <v>1</v>
      </c>
      <c r="X13" s="42" t="s">
        <v>1</v>
      </c>
      <c r="Y13" s="42" t="s">
        <v>1</v>
      </c>
      <c r="Z13" s="42" t="s">
        <v>1</v>
      </c>
      <c r="AA13" s="42" t="s">
        <v>1</v>
      </c>
      <c r="AB13" s="42" t="s">
        <v>1</v>
      </c>
      <c r="AC13" s="42" t="s">
        <v>1</v>
      </c>
      <c r="AD13" s="42" t="s">
        <v>1</v>
      </c>
      <c r="AE13" s="42" t="s">
        <v>1</v>
      </c>
      <c r="AF13" s="42" t="s">
        <v>1</v>
      </c>
      <c r="AG13" s="46">
        <f t="shared" si="0"/>
        <v>776.05</v>
      </c>
      <c r="AH13" s="46">
        <f t="shared" si="1"/>
        <v>8353.324595</v>
      </c>
    </row>
    <row r="14" spans="1:37" s="34" customFormat="1" x14ac:dyDescent="0.3">
      <c r="A14" s="212"/>
      <c r="B14" s="99" t="s">
        <v>41</v>
      </c>
      <c r="C14" s="98">
        <v>5</v>
      </c>
      <c r="D14" s="92">
        <v>225</v>
      </c>
      <c r="E14" s="43">
        <v>221</v>
      </c>
      <c r="F14" s="89"/>
      <c r="G14" s="90"/>
      <c r="H14" s="88"/>
      <c r="I14" s="90"/>
      <c r="J14" s="88"/>
      <c r="K14" s="91"/>
      <c r="L14" s="45">
        <v>550.78</v>
      </c>
      <c r="M14" s="45">
        <v>128.84</v>
      </c>
      <c r="N14" s="45">
        <v>21.8</v>
      </c>
      <c r="O14" s="45">
        <v>33.630000000000003</v>
      </c>
      <c r="P14" s="60">
        <v>41</v>
      </c>
      <c r="Q14" s="60"/>
      <c r="R14" s="42" t="s">
        <v>1</v>
      </c>
      <c r="S14" s="42" t="s">
        <v>1</v>
      </c>
      <c r="T14" s="42" t="s">
        <v>1</v>
      </c>
      <c r="U14" s="42" t="s">
        <v>1</v>
      </c>
      <c r="V14" s="42" t="s">
        <v>1</v>
      </c>
      <c r="W14" s="42" t="s">
        <v>1</v>
      </c>
      <c r="X14" s="42" t="s">
        <v>1</v>
      </c>
      <c r="Y14" s="42" t="s">
        <v>1</v>
      </c>
      <c r="Z14" s="42" t="s">
        <v>1</v>
      </c>
      <c r="AA14" s="42" t="s">
        <v>1</v>
      </c>
      <c r="AB14" s="42" t="s">
        <v>1</v>
      </c>
      <c r="AC14" s="42" t="s">
        <v>1</v>
      </c>
      <c r="AD14" s="42" t="s">
        <v>1</v>
      </c>
      <c r="AE14" s="42" t="s">
        <v>1</v>
      </c>
      <c r="AF14" s="42" t="s">
        <v>1</v>
      </c>
      <c r="AG14" s="46">
        <f t="shared" si="0"/>
        <v>776.05</v>
      </c>
      <c r="AH14" s="46">
        <f t="shared" si="1"/>
        <v>8353.324595</v>
      </c>
    </row>
    <row r="15" spans="1:37" s="34" customFormat="1" x14ac:dyDescent="0.3">
      <c r="A15" s="217"/>
      <c r="B15" s="99" t="s">
        <v>42</v>
      </c>
      <c r="C15" s="100">
        <v>6</v>
      </c>
      <c r="D15" s="92"/>
      <c r="E15" s="43"/>
      <c r="F15" s="89"/>
      <c r="G15" s="89"/>
      <c r="H15" s="89"/>
      <c r="I15" s="89"/>
      <c r="J15" s="89"/>
      <c r="K15" s="89"/>
      <c r="L15" s="45">
        <v>550.78</v>
      </c>
      <c r="M15" s="45">
        <v>128.84</v>
      </c>
      <c r="N15" s="45">
        <v>21.8</v>
      </c>
      <c r="O15" s="45">
        <v>33.630000000000003</v>
      </c>
      <c r="P15" s="60">
        <v>41</v>
      </c>
      <c r="Q15" s="60"/>
      <c r="R15" s="39">
        <v>366.17</v>
      </c>
      <c r="S15" s="39">
        <v>290.66000000000003</v>
      </c>
      <c r="T15" s="39">
        <v>15.88</v>
      </c>
      <c r="U15" s="39">
        <v>36</v>
      </c>
      <c r="V15" s="39">
        <v>41</v>
      </c>
      <c r="W15" s="39">
        <v>366.17</v>
      </c>
      <c r="X15" s="39">
        <v>290.66000000000003</v>
      </c>
      <c r="Y15" s="39">
        <v>15.88</v>
      </c>
      <c r="Z15" s="39">
        <v>36</v>
      </c>
      <c r="AA15" s="39">
        <v>41</v>
      </c>
      <c r="AB15" s="39">
        <v>366.17</v>
      </c>
      <c r="AC15" s="39">
        <v>290.66000000000003</v>
      </c>
      <c r="AD15" s="39">
        <v>15.88</v>
      </c>
      <c r="AE15" s="39">
        <v>36</v>
      </c>
      <c r="AF15" s="39">
        <v>41</v>
      </c>
      <c r="AG15" s="97">
        <f>SUM(L15:AF15)</f>
        <v>3025.1800000000003</v>
      </c>
      <c r="AH15" s="97">
        <f t="shared" si="1"/>
        <v>32562.735002000001</v>
      </c>
    </row>
    <row r="16" spans="1:37" s="34" customFormat="1" ht="15" customHeight="1" x14ac:dyDescent="0.3">
      <c r="A16" s="212" t="s">
        <v>17</v>
      </c>
      <c r="B16" s="218" t="s">
        <v>22</v>
      </c>
      <c r="C16" s="99">
        <v>7</v>
      </c>
      <c r="D16" s="92"/>
      <c r="E16" s="43"/>
      <c r="F16" s="53"/>
      <c r="G16" s="53"/>
      <c r="H16" s="53"/>
      <c r="I16" s="53"/>
      <c r="J16" s="53"/>
      <c r="K16" s="44"/>
      <c r="L16" s="45">
        <v>550.78</v>
      </c>
      <c r="M16" s="45">
        <v>128.84</v>
      </c>
      <c r="N16" s="45">
        <v>21.8</v>
      </c>
      <c r="O16" s="45">
        <v>33.630000000000003</v>
      </c>
      <c r="P16" s="60">
        <v>41</v>
      </c>
      <c r="Q16" s="60"/>
      <c r="R16" s="42">
        <v>872.16</v>
      </c>
      <c r="S16" s="56">
        <v>148.94999999999999</v>
      </c>
      <c r="T16" s="56">
        <v>23.56</v>
      </c>
      <c r="U16" s="42">
        <v>25.77</v>
      </c>
      <c r="V16" s="42">
        <v>32.17</v>
      </c>
      <c r="W16" s="42">
        <v>872.16</v>
      </c>
      <c r="X16" s="56">
        <v>148.94999999999999</v>
      </c>
      <c r="Y16" s="56">
        <v>23.56</v>
      </c>
      <c r="Z16" s="42">
        <v>25.77</v>
      </c>
      <c r="AA16" s="42">
        <v>32.17</v>
      </c>
      <c r="AB16" s="42">
        <v>872.16</v>
      </c>
      <c r="AC16" s="56">
        <v>148.94999999999999</v>
      </c>
      <c r="AD16" s="56">
        <v>23.56</v>
      </c>
      <c r="AE16" s="42">
        <v>25.77</v>
      </c>
      <c r="AF16" s="42">
        <v>32.17</v>
      </c>
      <c r="AG16" s="57">
        <f t="shared" ref="AG16:AG27" si="2">SUM(L16:AF16)</f>
        <v>4083.8799999999997</v>
      </c>
      <c r="AH16" s="58">
        <f t="shared" si="1"/>
        <v>43958.475931999994</v>
      </c>
    </row>
    <row r="17" spans="1:34" s="34" customFormat="1" ht="15" customHeight="1" x14ac:dyDescent="0.3">
      <c r="A17" s="212"/>
      <c r="B17" s="219"/>
      <c r="C17" s="99">
        <v>8</v>
      </c>
      <c r="D17" s="92"/>
      <c r="E17" s="43"/>
      <c r="F17" s="53"/>
      <c r="G17" s="53"/>
      <c r="H17" s="53"/>
      <c r="I17" s="53"/>
      <c r="J17" s="53"/>
      <c r="K17" s="44"/>
      <c r="L17" s="45">
        <v>550.78</v>
      </c>
      <c r="M17" s="45">
        <v>128.84</v>
      </c>
      <c r="N17" s="45">
        <v>21.8</v>
      </c>
      <c r="O17" s="45">
        <v>33.630000000000003</v>
      </c>
      <c r="P17" s="60">
        <v>41</v>
      </c>
      <c r="Q17" s="60"/>
      <c r="R17" s="42">
        <v>872.16</v>
      </c>
      <c r="S17" s="56">
        <v>148.94999999999999</v>
      </c>
      <c r="T17" s="56">
        <v>23.56</v>
      </c>
      <c r="U17" s="42">
        <v>25.77</v>
      </c>
      <c r="V17" s="42">
        <v>32.17</v>
      </c>
      <c r="W17" s="42">
        <v>872.16</v>
      </c>
      <c r="X17" s="56">
        <v>148.94999999999999</v>
      </c>
      <c r="Y17" s="56">
        <v>23.56</v>
      </c>
      <c r="Z17" s="42">
        <v>25.77</v>
      </c>
      <c r="AA17" s="42">
        <v>32.17</v>
      </c>
      <c r="AB17" s="42">
        <v>872.16</v>
      </c>
      <c r="AC17" s="56">
        <v>148.94999999999999</v>
      </c>
      <c r="AD17" s="56">
        <v>23.56</v>
      </c>
      <c r="AE17" s="42">
        <v>25.77</v>
      </c>
      <c r="AF17" s="42">
        <v>32.17</v>
      </c>
      <c r="AG17" s="57">
        <f t="shared" si="2"/>
        <v>4083.8799999999997</v>
      </c>
      <c r="AH17" s="58">
        <f t="shared" si="1"/>
        <v>43958.475931999994</v>
      </c>
    </row>
    <row r="18" spans="1:34" s="34" customFormat="1" x14ac:dyDescent="0.3">
      <c r="A18" s="212"/>
      <c r="B18" s="219"/>
      <c r="C18" s="99">
        <v>9</v>
      </c>
      <c r="D18" s="92"/>
      <c r="E18" s="43"/>
      <c r="F18" s="53"/>
      <c r="G18" s="53"/>
      <c r="H18" s="53"/>
      <c r="I18" s="53"/>
      <c r="J18" s="53"/>
      <c r="K18" s="44"/>
      <c r="L18" s="45">
        <v>550.78</v>
      </c>
      <c r="M18" s="45">
        <v>128.84</v>
      </c>
      <c r="N18" s="45">
        <v>21.8</v>
      </c>
      <c r="O18" s="45">
        <v>33.630000000000003</v>
      </c>
      <c r="P18" s="60">
        <v>41</v>
      </c>
      <c r="Q18" s="60"/>
      <c r="R18" s="42">
        <v>872.16</v>
      </c>
      <c r="S18" s="56">
        <v>148.94999999999999</v>
      </c>
      <c r="T18" s="56">
        <v>23.56</v>
      </c>
      <c r="U18" s="42">
        <v>25.77</v>
      </c>
      <c r="V18" s="42">
        <v>32.17</v>
      </c>
      <c r="W18" s="42">
        <v>872.16</v>
      </c>
      <c r="X18" s="56">
        <v>148.94999999999999</v>
      </c>
      <c r="Y18" s="56">
        <v>23.56</v>
      </c>
      <c r="Z18" s="42">
        <v>25.77</v>
      </c>
      <c r="AA18" s="42">
        <v>32.17</v>
      </c>
      <c r="AB18" s="42">
        <v>872.16</v>
      </c>
      <c r="AC18" s="56">
        <v>148.94999999999999</v>
      </c>
      <c r="AD18" s="56">
        <v>23.56</v>
      </c>
      <c r="AE18" s="42">
        <v>25.77</v>
      </c>
      <c r="AF18" s="42">
        <v>32.17</v>
      </c>
      <c r="AG18" s="57">
        <f t="shared" si="2"/>
        <v>4083.8799999999997</v>
      </c>
      <c r="AH18" s="58">
        <f t="shared" si="1"/>
        <v>43958.475931999994</v>
      </c>
    </row>
    <row r="19" spans="1:34" s="34" customFormat="1" x14ac:dyDescent="0.3">
      <c r="A19" s="212"/>
      <c r="B19" s="219"/>
      <c r="C19" s="99">
        <v>10</v>
      </c>
      <c r="D19" s="92"/>
      <c r="E19" s="43"/>
      <c r="F19" s="53"/>
      <c r="G19" s="53"/>
      <c r="H19" s="53"/>
      <c r="I19" s="53"/>
      <c r="J19" s="53"/>
      <c r="K19" s="44"/>
      <c r="L19" s="45">
        <v>550.78</v>
      </c>
      <c r="M19" s="45">
        <v>128.84</v>
      </c>
      <c r="N19" s="45">
        <v>21.8</v>
      </c>
      <c r="O19" s="45">
        <v>33.630000000000003</v>
      </c>
      <c r="P19" s="60">
        <v>41</v>
      </c>
      <c r="Q19" s="60"/>
      <c r="R19" s="42">
        <v>872.16</v>
      </c>
      <c r="S19" s="56">
        <v>148.94999999999999</v>
      </c>
      <c r="T19" s="56">
        <v>23.56</v>
      </c>
      <c r="U19" s="42">
        <v>25.77</v>
      </c>
      <c r="V19" s="42">
        <v>32.17</v>
      </c>
      <c r="W19" s="42">
        <v>872.16</v>
      </c>
      <c r="X19" s="56">
        <v>148.94999999999999</v>
      </c>
      <c r="Y19" s="56">
        <v>23.56</v>
      </c>
      <c r="Z19" s="42">
        <v>25.77</v>
      </c>
      <c r="AA19" s="42">
        <v>32.17</v>
      </c>
      <c r="AB19" s="42">
        <v>872.16</v>
      </c>
      <c r="AC19" s="56">
        <v>148.94999999999999</v>
      </c>
      <c r="AD19" s="56">
        <v>23.56</v>
      </c>
      <c r="AE19" s="42">
        <v>25.77</v>
      </c>
      <c r="AF19" s="42">
        <v>32.17</v>
      </c>
      <c r="AG19" s="57">
        <f t="shared" si="2"/>
        <v>4083.8799999999997</v>
      </c>
      <c r="AH19" s="58">
        <f t="shared" si="1"/>
        <v>43958.475931999994</v>
      </c>
    </row>
    <row r="20" spans="1:34" s="34" customFormat="1" x14ac:dyDescent="0.3">
      <c r="A20" s="212"/>
      <c r="B20" s="219"/>
      <c r="C20" s="99">
        <v>11</v>
      </c>
      <c r="D20" s="92"/>
      <c r="E20" s="43"/>
      <c r="F20" s="53"/>
      <c r="G20" s="53"/>
      <c r="H20" s="53"/>
      <c r="I20" s="53"/>
      <c r="J20" s="53"/>
      <c r="K20" s="44"/>
      <c r="L20" s="45">
        <v>550.78</v>
      </c>
      <c r="M20" s="45">
        <v>128.84</v>
      </c>
      <c r="N20" s="45">
        <v>21.8</v>
      </c>
      <c r="O20" s="45">
        <v>33.630000000000003</v>
      </c>
      <c r="P20" s="60">
        <v>41</v>
      </c>
      <c r="Q20" s="60"/>
      <c r="R20" s="42">
        <v>872.16</v>
      </c>
      <c r="S20" s="56">
        <v>148.94999999999999</v>
      </c>
      <c r="T20" s="56">
        <v>23.56</v>
      </c>
      <c r="U20" s="42">
        <v>25.77</v>
      </c>
      <c r="V20" s="42">
        <v>32.17</v>
      </c>
      <c r="W20" s="42">
        <v>872.16</v>
      </c>
      <c r="X20" s="56">
        <v>148.94999999999999</v>
      </c>
      <c r="Y20" s="56">
        <v>23.56</v>
      </c>
      <c r="Z20" s="42">
        <v>25.77</v>
      </c>
      <c r="AA20" s="42">
        <v>32.17</v>
      </c>
      <c r="AB20" s="42">
        <v>872.16</v>
      </c>
      <c r="AC20" s="56">
        <v>148.94999999999999</v>
      </c>
      <c r="AD20" s="56">
        <v>23.56</v>
      </c>
      <c r="AE20" s="42">
        <v>25.77</v>
      </c>
      <c r="AF20" s="42">
        <v>32.17</v>
      </c>
      <c r="AG20" s="57">
        <f t="shared" si="2"/>
        <v>4083.8799999999997</v>
      </c>
      <c r="AH20" s="58">
        <f t="shared" si="1"/>
        <v>43958.475931999994</v>
      </c>
    </row>
    <row r="21" spans="1:34" s="34" customFormat="1" x14ac:dyDescent="0.3">
      <c r="A21" s="212"/>
      <c r="B21" s="219"/>
      <c r="C21" s="99">
        <v>12</v>
      </c>
      <c r="D21" s="92"/>
      <c r="E21" s="43"/>
      <c r="F21" s="53"/>
      <c r="G21" s="53"/>
      <c r="H21" s="53"/>
      <c r="I21" s="53"/>
      <c r="J21" s="53"/>
      <c r="K21" s="44"/>
      <c r="L21" s="45">
        <v>550.78</v>
      </c>
      <c r="M21" s="45">
        <v>128.84</v>
      </c>
      <c r="N21" s="45">
        <v>21.8</v>
      </c>
      <c r="O21" s="45">
        <v>33.630000000000003</v>
      </c>
      <c r="P21" s="60">
        <v>41</v>
      </c>
      <c r="Q21" s="60"/>
      <c r="R21" s="42">
        <v>872.16</v>
      </c>
      <c r="S21" s="56">
        <v>148.94999999999999</v>
      </c>
      <c r="T21" s="56">
        <v>23.56</v>
      </c>
      <c r="U21" s="42">
        <v>25.77</v>
      </c>
      <c r="V21" s="42">
        <v>32.17</v>
      </c>
      <c r="W21" s="42">
        <v>872.16</v>
      </c>
      <c r="X21" s="56">
        <v>148.94999999999999</v>
      </c>
      <c r="Y21" s="56">
        <v>23.56</v>
      </c>
      <c r="Z21" s="42">
        <v>25.77</v>
      </c>
      <c r="AA21" s="42">
        <v>32.17</v>
      </c>
      <c r="AB21" s="42">
        <v>872.16</v>
      </c>
      <c r="AC21" s="56">
        <v>148.94999999999999</v>
      </c>
      <c r="AD21" s="56">
        <v>23.56</v>
      </c>
      <c r="AE21" s="42">
        <v>25.77</v>
      </c>
      <c r="AF21" s="42">
        <v>32.17</v>
      </c>
      <c r="AG21" s="57">
        <f t="shared" si="2"/>
        <v>4083.8799999999997</v>
      </c>
      <c r="AH21" s="58">
        <f t="shared" si="1"/>
        <v>43958.475931999994</v>
      </c>
    </row>
    <row r="22" spans="1:34" s="34" customFormat="1" x14ac:dyDescent="0.3">
      <c r="A22" s="212"/>
      <c r="B22" s="219"/>
      <c r="C22" s="99">
        <v>13</v>
      </c>
      <c r="D22" s="92"/>
      <c r="E22" s="43"/>
      <c r="F22" s="53"/>
      <c r="G22" s="53"/>
      <c r="H22" s="53"/>
      <c r="I22" s="53"/>
      <c r="J22" s="53"/>
      <c r="K22" s="44"/>
      <c r="L22" s="45">
        <v>550.78</v>
      </c>
      <c r="M22" s="45">
        <v>128.84</v>
      </c>
      <c r="N22" s="45">
        <v>21.8</v>
      </c>
      <c r="O22" s="45">
        <v>33.630000000000003</v>
      </c>
      <c r="P22" s="60">
        <v>41</v>
      </c>
      <c r="Q22" s="60"/>
      <c r="R22" s="42">
        <v>872.16</v>
      </c>
      <c r="S22" s="56">
        <v>148.94999999999999</v>
      </c>
      <c r="T22" s="56">
        <v>23.56</v>
      </c>
      <c r="U22" s="42">
        <v>25.77</v>
      </c>
      <c r="V22" s="42">
        <v>32.17</v>
      </c>
      <c r="W22" s="42">
        <v>872.16</v>
      </c>
      <c r="X22" s="56">
        <v>148.94999999999999</v>
      </c>
      <c r="Y22" s="56">
        <v>23.56</v>
      </c>
      <c r="Z22" s="42">
        <v>25.77</v>
      </c>
      <c r="AA22" s="42">
        <v>32.17</v>
      </c>
      <c r="AB22" s="42">
        <v>872.16</v>
      </c>
      <c r="AC22" s="56">
        <v>148.94999999999999</v>
      </c>
      <c r="AD22" s="56">
        <v>23.56</v>
      </c>
      <c r="AE22" s="42">
        <v>25.77</v>
      </c>
      <c r="AF22" s="42">
        <v>32.17</v>
      </c>
      <c r="AG22" s="57">
        <f t="shared" si="2"/>
        <v>4083.8799999999997</v>
      </c>
      <c r="AH22" s="58">
        <f t="shared" si="1"/>
        <v>43958.475931999994</v>
      </c>
    </row>
    <row r="23" spans="1:34" s="34" customFormat="1" x14ac:dyDescent="0.3">
      <c r="A23" s="212"/>
      <c r="B23" s="219"/>
      <c r="C23" s="99">
        <v>14</v>
      </c>
      <c r="D23" s="92"/>
      <c r="E23" s="43"/>
      <c r="F23" s="53"/>
      <c r="G23" s="53"/>
      <c r="H23" s="53"/>
      <c r="I23" s="53"/>
      <c r="J23" s="53"/>
      <c r="K23" s="44"/>
      <c r="L23" s="45">
        <v>550.78</v>
      </c>
      <c r="M23" s="45">
        <v>128.84</v>
      </c>
      <c r="N23" s="45">
        <v>21.8</v>
      </c>
      <c r="O23" s="45">
        <v>33.630000000000003</v>
      </c>
      <c r="P23" s="60">
        <v>41</v>
      </c>
      <c r="Q23" s="60"/>
      <c r="R23" s="42">
        <v>872.16</v>
      </c>
      <c r="S23" s="56">
        <v>148.94999999999999</v>
      </c>
      <c r="T23" s="56">
        <v>23.56</v>
      </c>
      <c r="U23" s="42">
        <v>25.77</v>
      </c>
      <c r="V23" s="42">
        <v>32.17</v>
      </c>
      <c r="W23" s="42">
        <v>872.16</v>
      </c>
      <c r="X23" s="56">
        <v>148.94999999999999</v>
      </c>
      <c r="Y23" s="56">
        <v>23.56</v>
      </c>
      <c r="Z23" s="42">
        <v>25.77</v>
      </c>
      <c r="AA23" s="42">
        <v>32.17</v>
      </c>
      <c r="AB23" s="42">
        <v>872.16</v>
      </c>
      <c r="AC23" s="56">
        <v>148.94999999999999</v>
      </c>
      <c r="AD23" s="56">
        <v>23.56</v>
      </c>
      <c r="AE23" s="42">
        <v>25.77</v>
      </c>
      <c r="AF23" s="42">
        <v>32.17</v>
      </c>
      <c r="AG23" s="57">
        <f t="shared" si="2"/>
        <v>4083.8799999999997</v>
      </c>
      <c r="AH23" s="58">
        <f t="shared" si="1"/>
        <v>43958.475931999994</v>
      </c>
    </row>
    <row r="24" spans="1:34" s="34" customFormat="1" x14ac:dyDescent="0.3">
      <c r="A24" s="212"/>
      <c r="B24" s="219"/>
      <c r="C24" s="99">
        <v>15</v>
      </c>
      <c r="D24" s="92"/>
      <c r="E24" s="43"/>
      <c r="F24" s="53"/>
      <c r="G24" s="53"/>
      <c r="H24" s="53"/>
      <c r="I24" s="53"/>
      <c r="J24" s="53"/>
      <c r="K24" s="44"/>
      <c r="L24" s="45">
        <v>550.78</v>
      </c>
      <c r="M24" s="45">
        <v>128.84</v>
      </c>
      <c r="N24" s="45">
        <v>21.8</v>
      </c>
      <c r="O24" s="45">
        <v>33.630000000000003</v>
      </c>
      <c r="P24" s="60">
        <v>41</v>
      </c>
      <c r="Q24" s="60"/>
      <c r="R24" s="42">
        <v>872.16</v>
      </c>
      <c r="S24" s="56">
        <v>148.94999999999999</v>
      </c>
      <c r="T24" s="56">
        <v>23.56</v>
      </c>
      <c r="U24" s="42">
        <v>25.77</v>
      </c>
      <c r="V24" s="42">
        <v>32.17</v>
      </c>
      <c r="W24" s="42">
        <v>872.16</v>
      </c>
      <c r="X24" s="56">
        <v>148.94999999999999</v>
      </c>
      <c r="Y24" s="56">
        <v>23.56</v>
      </c>
      <c r="Z24" s="42">
        <v>25.77</v>
      </c>
      <c r="AA24" s="42">
        <v>32.17</v>
      </c>
      <c r="AB24" s="42">
        <v>872.16</v>
      </c>
      <c r="AC24" s="56">
        <v>148.94999999999999</v>
      </c>
      <c r="AD24" s="56">
        <v>23.56</v>
      </c>
      <c r="AE24" s="42">
        <v>25.77</v>
      </c>
      <c r="AF24" s="42">
        <v>32.17</v>
      </c>
      <c r="AG24" s="57">
        <f t="shared" si="2"/>
        <v>4083.8799999999997</v>
      </c>
      <c r="AH24" s="58">
        <f t="shared" si="1"/>
        <v>43958.475931999994</v>
      </c>
    </row>
    <row r="25" spans="1:34" s="34" customFormat="1" x14ac:dyDescent="0.3">
      <c r="A25" s="212"/>
      <c r="B25" s="219"/>
      <c r="C25" s="99">
        <v>16</v>
      </c>
      <c r="D25" s="92"/>
      <c r="E25" s="43"/>
      <c r="F25" s="53"/>
      <c r="G25" s="53"/>
      <c r="H25" s="53"/>
      <c r="I25" s="53"/>
      <c r="J25" s="53"/>
      <c r="K25" s="44"/>
      <c r="L25" s="45">
        <v>550.78</v>
      </c>
      <c r="M25" s="45">
        <v>128.84</v>
      </c>
      <c r="N25" s="45">
        <v>21.8</v>
      </c>
      <c r="O25" s="45">
        <v>33.630000000000003</v>
      </c>
      <c r="P25" s="60">
        <v>41</v>
      </c>
      <c r="Q25" s="60"/>
      <c r="R25" s="42">
        <v>872.16</v>
      </c>
      <c r="S25" s="56">
        <v>148.94999999999999</v>
      </c>
      <c r="T25" s="56">
        <v>23.56</v>
      </c>
      <c r="U25" s="42">
        <v>25.77</v>
      </c>
      <c r="V25" s="42">
        <v>32.17</v>
      </c>
      <c r="W25" s="42">
        <v>872.16</v>
      </c>
      <c r="X25" s="56">
        <v>148.94999999999999</v>
      </c>
      <c r="Y25" s="56">
        <v>23.56</v>
      </c>
      <c r="Z25" s="42">
        <v>25.77</v>
      </c>
      <c r="AA25" s="42">
        <v>32.17</v>
      </c>
      <c r="AB25" s="42">
        <v>872.16</v>
      </c>
      <c r="AC25" s="56">
        <v>148.94999999999999</v>
      </c>
      <c r="AD25" s="56">
        <v>23.56</v>
      </c>
      <c r="AE25" s="42">
        <v>25.77</v>
      </c>
      <c r="AF25" s="42">
        <v>32.17</v>
      </c>
      <c r="AG25" s="57">
        <f t="shared" si="2"/>
        <v>4083.8799999999997</v>
      </c>
      <c r="AH25" s="58">
        <f t="shared" si="1"/>
        <v>43958.475931999994</v>
      </c>
    </row>
    <row r="26" spans="1:34" s="34" customFormat="1" x14ac:dyDescent="0.3">
      <c r="A26" s="212"/>
      <c r="B26" s="219"/>
      <c r="C26" s="99">
        <v>17</v>
      </c>
      <c r="D26" s="92"/>
      <c r="E26" s="43"/>
      <c r="F26" s="53"/>
      <c r="G26" s="53"/>
      <c r="H26" s="53"/>
      <c r="I26" s="53"/>
      <c r="J26" s="53"/>
      <c r="K26" s="44"/>
      <c r="L26" s="95" t="s">
        <v>1</v>
      </c>
      <c r="M26" s="95" t="s">
        <v>1</v>
      </c>
      <c r="N26" s="95" t="s">
        <v>1</v>
      </c>
      <c r="O26" s="95" t="s">
        <v>1</v>
      </c>
      <c r="P26" s="95" t="s">
        <v>1</v>
      </c>
      <c r="Q26" s="95"/>
      <c r="R26" s="42">
        <v>872.16</v>
      </c>
      <c r="S26" s="56">
        <v>148.94999999999999</v>
      </c>
      <c r="T26" s="56">
        <v>23.56</v>
      </c>
      <c r="U26" s="42">
        <v>25.77</v>
      </c>
      <c r="V26" s="42">
        <v>32.17</v>
      </c>
      <c r="W26" s="42">
        <v>872.16</v>
      </c>
      <c r="X26" s="56">
        <v>148.94999999999999</v>
      </c>
      <c r="Y26" s="56">
        <v>23.56</v>
      </c>
      <c r="Z26" s="42">
        <v>25.77</v>
      </c>
      <c r="AA26" s="42">
        <v>32.17</v>
      </c>
      <c r="AB26" s="42">
        <v>872.16</v>
      </c>
      <c r="AC26" s="56">
        <v>148.94999999999999</v>
      </c>
      <c r="AD26" s="56">
        <v>23.56</v>
      </c>
      <c r="AE26" s="42">
        <v>25.77</v>
      </c>
      <c r="AF26" s="42">
        <v>32.17</v>
      </c>
      <c r="AG26" s="57">
        <f t="shared" si="2"/>
        <v>3307.8299999999995</v>
      </c>
      <c r="AH26" s="58">
        <f t="shared" si="1"/>
        <v>35605.151336999996</v>
      </c>
    </row>
    <row r="27" spans="1:34" s="34" customFormat="1" ht="15" thickBot="1" x14ac:dyDescent="0.35">
      <c r="A27" s="212"/>
      <c r="B27" s="219"/>
      <c r="C27" s="99">
        <v>18</v>
      </c>
      <c r="D27" s="106"/>
      <c r="E27" s="61"/>
      <c r="F27" s="53"/>
      <c r="G27" s="53"/>
      <c r="H27" s="53"/>
      <c r="I27" s="53"/>
      <c r="J27" s="53"/>
      <c r="K27" s="44"/>
      <c r="L27" s="95" t="s">
        <v>1</v>
      </c>
      <c r="M27" s="95" t="s">
        <v>1</v>
      </c>
      <c r="N27" s="95" t="s">
        <v>1</v>
      </c>
      <c r="O27" s="95" t="s">
        <v>1</v>
      </c>
      <c r="P27" s="95" t="s">
        <v>1</v>
      </c>
      <c r="Q27" s="95"/>
      <c r="R27" s="42">
        <v>872.16</v>
      </c>
      <c r="S27" s="56">
        <v>148.94999999999999</v>
      </c>
      <c r="T27" s="56">
        <v>23.56</v>
      </c>
      <c r="U27" s="42">
        <v>25.77</v>
      </c>
      <c r="V27" s="42">
        <v>32.17</v>
      </c>
      <c r="W27" s="42">
        <v>872.16</v>
      </c>
      <c r="X27" s="56">
        <v>148.94999999999999</v>
      </c>
      <c r="Y27" s="56">
        <v>23.56</v>
      </c>
      <c r="Z27" s="42">
        <v>25.77</v>
      </c>
      <c r="AA27" s="42">
        <v>32.17</v>
      </c>
      <c r="AB27" s="42">
        <v>872.16</v>
      </c>
      <c r="AC27" s="56">
        <v>148.94999999999999</v>
      </c>
      <c r="AD27" s="56">
        <v>23.56</v>
      </c>
      <c r="AE27" s="42">
        <v>25.77</v>
      </c>
      <c r="AF27" s="42">
        <v>32.17</v>
      </c>
      <c r="AG27" s="57">
        <f t="shared" si="2"/>
        <v>3307.8299999999995</v>
      </c>
      <c r="AH27" s="58">
        <f t="shared" si="1"/>
        <v>35605.151336999996</v>
      </c>
    </row>
    <row r="28" spans="1:34" x14ac:dyDescent="0.3">
      <c r="A28" s="213" t="s">
        <v>8</v>
      </c>
      <c r="B28" s="214"/>
      <c r="C28" s="215"/>
      <c r="D28" s="107"/>
      <c r="E28" s="107"/>
      <c r="F28" s="116">
        <f>SUM(F9:F27)</f>
        <v>20267.190000000002</v>
      </c>
      <c r="G28" s="126">
        <f>SUM(G9:G27)</f>
        <v>10356.540000000001</v>
      </c>
      <c r="H28" s="126">
        <f t="shared" ref="H28:K28" si="3">SUM(H9:H27)</f>
        <v>542.4</v>
      </c>
      <c r="I28" s="126">
        <f t="shared" si="3"/>
        <v>328.56</v>
      </c>
      <c r="J28" s="126">
        <f t="shared" si="3"/>
        <v>739.8</v>
      </c>
      <c r="K28" s="126">
        <f t="shared" si="3"/>
        <v>446.04</v>
      </c>
      <c r="L28" s="62">
        <f>SUM(L7:L27)</f>
        <v>7160.1399999999976</v>
      </c>
      <c r="M28" s="62">
        <f>SUM(M7:M27)</f>
        <v>3046.7400000000007</v>
      </c>
      <c r="N28" s="62">
        <f t="shared" ref="N28:Q28" si="4">SUM(N7:N27)</f>
        <v>529.90000000000009</v>
      </c>
      <c r="O28" s="62">
        <f t="shared" si="4"/>
        <v>571.71</v>
      </c>
      <c r="P28" s="62">
        <f t="shared" si="4"/>
        <v>697</v>
      </c>
      <c r="Q28" s="62">
        <f t="shared" si="4"/>
        <v>676.28</v>
      </c>
      <c r="R28" s="63">
        <f t="shared" ref="R28:AF28" si="5">SUM(R7:R27)</f>
        <v>10832.089999999998</v>
      </c>
      <c r="S28" s="63">
        <f t="shared" si="5"/>
        <v>2078.0600000000004</v>
      </c>
      <c r="T28" s="63">
        <f t="shared" si="5"/>
        <v>298.60000000000002</v>
      </c>
      <c r="U28" s="63">
        <f t="shared" si="5"/>
        <v>345.23999999999995</v>
      </c>
      <c r="V28" s="63">
        <f t="shared" si="5"/>
        <v>427.04000000000013</v>
      </c>
      <c r="W28" s="63">
        <f t="shared" si="5"/>
        <v>10832.089999999998</v>
      </c>
      <c r="X28" s="63">
        <f t="shared" si="5"/>
        <v>2078.0600000000004</v>
      </c>
      <c r="Y28" s="63">
        <f t="shared" si="5"/>
        <v>298.60000000000002</v>
      </c>
      <c r="Z28" s="63">
        <f t="shared" si="5"/>
        <v>345.23999999999995</v>
      </c>
      <c r="AA28" s="63">
        <f t="shared" si="5"/>
        <v>427.04000000000013</v>
      </c>
      <c r="AB28" s="63">
        <f t="shared" si="5"/>
        <v>10832.089999999998</v>
      </c>
      <c r="AC28" s="63">
        <f t="shared" si="5"/>
        <v>2078.0600000000004</v>
      </c>
      <c r="AD28" s="63">
        <f t="shared" si="5"/>
        <v>298.60000000000002</v>
      </c>
      <c r="AE28" s="63">
        <f t="shared" si="5"/>
        <v>345.23999999999995</v>
      </c>
      <c r="AF28" s="63">
        <f t="shared" si="5"/>
        <v>427.04000000000013</v>
      </c>
      <c r="AG28" s="208">
        <f>SUM(AG8:AG27)</f>
        <v>87305.390000000014</v>
      </c>
      <c r="AH28" s="197">
        <f t="shared" si="1"/>
        <v>939746.48742100014</v>
      </c>
    </row>
    <row r="29" spans="1:34" ht="15" thickBot="1" x14ac:dyDescent="0.35">
      <c r="A29" s="199" t="s">
        <v>60</v>
      </c>
      <c r="B29" s="200"/>
      <c r="C29" s="201"/>
      <c r="D29" s="108">
        <f>SUM(D8:D28)</f>
        <v>1148</v>
      </c>
      <c r="E29" s="108">
        <f>SUM(E8:E28)</f>
        <v>982</v>
      </c>
      <c r="F29" s="64"/>
      <c r="G29" s="64"/>
      <c r="H29" s="64"/>
      <c r="I29" s="64"/>
      <c r="J29" s="64"/>
      <c r="K29" s="117">
        <f>SUM(F28:H28)+K28</f>
        <v>31612.170000000006</v>
      </c>
      <c r="L29" s="202">
        <f>SUM(L28:N28+Q28)</f>
        <v>7836.4199999999973</v>
      </c>
      <c r="M29" s="203"/>
      <c r="N29" s="203"/>
      <c r="O29" s="203"/>
      <c r="P29" s="203"/>
      <c r="Q29" s="204"/>
      <c r="R29" s="205">
        <f>SUM(R28:T28)</f>
        <v>13208.749999999998</v>
      </c>
      <c r="S29" s="206"/>
      <c r="T29" s="206"/>
      <c r="U29" s="206"/>
      <c r="V29" s="206"/>
      <c r="W29" s="205">
        <f>SUM(W28:Y28)</f>
        <v>13208.749999999998</v>
      </c>
      <c r="X29" s="206"/>
      <c r="Y29" s="206"/>
      <c r="Z29" s="206"/>
      <c r="AA29" s="206"/>
      <c r="AB29" s="205">
        <f>SUM(AB28:AD28)</f>
        <v>13208.749999999998</v>
      </c>
      <c r="AC29" s="206"/>
      <c r="AD29" s="206"/>
      <c r="AE29" s="206"/>
      <c r="AF29" s="207"/>
      <c r="AG29" s="209"/>
      <c r="AH29" s="198"/>
    </row>
    <row r="30" spans="1:34" ht="15" x14ac:dyDescent="0.25">
      <c r="A30" s="3"/>
      <c r="B30" s="3"/>
      <c r="C30" s="3"/>
    </row>
    <row r="31" spans="1:34" ht="15.75" x14ac:dyDescent="0.25">
      <c r="A31" s="2" t="s">
        <v>68</v>
      </c>
      <c r="B31" s="65"/>
      <c r="T31" s="1" t="s">
        <v>28</v>
      </c>
      <c r="U31" s="66"/>
      <c r="V31" s="66"/>
      <c r="W31" s="67"/>
      <c r="X31" s="67"/>
      <c r="Y31" s="67"/>
      <c r="AB31" s="67"/>
      <c r="AC31" s="67"/>
      <c r="AD31" s="67"/>
    </row>
    <row r="32" spans="1:34" ht="15.75" x14ac:dyDescent="0.25">
      <c r="A32" s="2" t="s">
        <v>69</v>
      </c>
      <c r="B32" s="69"/>
      <c r="C32" s="70"/>
      <c r="D32" s="71"/>
      <c r="E32" s="71"/>
      <c r="F32" s="72"/>
      <c r="G32" s="72"/>
      <c r="H32" s="72"/>
      <c r="I32" s="72"/>
      <c r="J32" s="72"/>
      <c r="T32" s="73" t="s">
        <v>52</v>
      </c>
      <c r="U32" s="73"/>
      <c r="V32" s="73"/>
      <c r="W32" s="73"/>
      <c r="Y32" s="3">
        <f>D29</f>
        <v>1148</v>
      </c>
      <c r="AB32" s="73"/>
      <c r="AC32" s="73"/>
      <c r="AD32" s="73"/>
      <c r="AE32" s="74"/>
      <c r="AF32" s="75"/>
    </row>
    <row r="33" spans="2:32" ht="15.75" x14ac:dyDescent="0.25">
      <c r="B33" s="69"/>
      <c r="C33" s="70"/>
      <c r="D33" s="71"/>
      <c r="E33" s="71"/>
      <c r="F33" s="72"/>
      <c r="G33" s="72"/>
      <c r="H33" s="72"/>
      <c r="I33" s="72"/>
      <c r="J33" s="72"/>
      <c r="T33" s="73" t="s">
        <v>53</v>
      </c>
      <c r="U33" s="73"/>
      <c r="V33" s="73"/>
      <c r="W33" s="73"/>
      <c r="Y33" s="3">
        <f>E29</f>
        <v>982</v>
      </c>
      <c r="AB33" s="73"/>
      <c r="AC33" s="73"/>
      <c r="AD33" s="73"/>
      <c r="AE33" s="74"/>
      <c r="AF33" s="75"/>
    </row>
    <row r="34" spans="2:32" ht="15.75" x14ac:dyDescent="0.25">
      <c r="B34" s="69"/>
      <c r="C34" s="70"/>
      <c r="D34" s="71"/>
      <c r="E34" s="71"/>
      <c r="F34" s="72"/>
      <c r="G34" s="72"/>
      <c r="H34" s="72"/>
      <c r="I34" s="72"/>
      <c r="J34" s="72"/>
      <c r="T34" s="73"/>
      <c r="U34" s="73"/>
      <c r="V34" s="73"/>
      <c r="W34" s="73"/>
      <c r="Y34" s="3"/>
      <c r="AB34" s="73"/>
      <c r="AC34" s="73"/>
      <c r="AD34" s="73"/>
      <c r="AE34" s="74"/>
      <c r="AF34" s="75"/>
    </row>
    <row r="35" spans="2:32" ht="15.75" x14ac:dyDescent="0.25">
      <c r="B35" s="69"/>
      <c r="C35" s="70"/>
      <c r="D35" s="71"/>
      <c r="E35" s="71"/>
      <c r="F35" s="72"/>
      <c r="G35" s="72"/>
      <c r="H35" s="72"/>
      <c r="I35" s="72"/>
      <c r="J35" s="72"/>
      <c r="T35" s="129" t="s">
        <v>63</v>
      </c>
      <c r="U35" s="73"/>
      <c r="V35" s="73"/>
      <c r="W35" s="73"/>
      <c r="Y35" s="3"/>
      <c r="AC35" s="124"/>
      <c r="AD35" s="73"/>
      <c r="AE35" s="74"/>
      <c r="AF35" s="131" t="s">
        <v>59</v>
      </c>
    </row>
    <row r="36" spans="2:32" ht="15.75" x14ac:dyDescent="0.25">
      <c r="B36" s="69"/>
      <c r="C36" s="70"/>
      <c r="D36" s="71"/>
      <c r="E36" s="71"/>
      <c r="F36" s="72"/>
      <c r="G36" s="72"/>
      <c r="H36" s="72"/>
      <c r="I36" s="72"/>
      <c r="J36" s="72"/>
      <c r="T36" s="73" t="s">
        <v>26</v>
      </c>
      <c r="U36" s="73"/>
      <c r="V36" s="134">
        <v>160</v>
      </c>
      <c r="W36" s="134" t="s">
        <v>56</v>
      </c>
      <c r="X36" s="134">
        <f>F28</f>
        <v>20267.190000000002</v>
      </c>
      <c r="Y36" s="134" t="s">
        <v>27</v>
      </c>
      <c r="Z36" s="67">
        <f>X36*10.7639</f>
        <v>218154.006441</v>
      </c>
      <c r="AA36" s="134" t="s">
        <v>7</v>
      </c>
      <c r="AF36" s="73">
        <f>Z36/500</f>
        <v>436.30801288200001</v>
      </c>
    </row>
    <row r="37" spans="2:32" ht="15.75" x14ac:dyDescent="0.25">
      <c r="B37" s="69"/>
      <c r="C37" s="70"/>
      <c r="D37" s="71"/>
      <c r="E37" s="71"/>
      <c r="F37" s="72"/>
      <c r="G37" s="72"/>
      <c r="H37" s="72"/>
      <c r="I37" s="72"/>
      <c r="J37" s="72"/>
      <c r="T37" s="73" t="s">
        <v>58</v>
      </c>
      <c r="U37" s="73"/>
      <c r="V37" s="134">
        <v>720</v>
      </c>
      <c r="W37" s="134" t="s">
        <v>56</v>
      </c>
      <c r="X37" s="134">
        <f>R28+W28+AB28</f>
        <v>32496.269999999997</v>
      </c>
      <c r="Y37" s="134" t="s">
        <v>27</v>
      </c>
      <c r="Z37" s="67">
        <f>X37*10.7639</f>
        <v>349786.60065299994</v>
      </c>
      <c r="AA37" s="134" t="s">
        <v>7</v>
      </c>
      <c r="AE37" s="134"/>
      <c r="AF37" s="73">
        <f>Z37/500</f>
        <v>699.57320130599987</v>
      </c>
    </row>
    <row r="38" spans="2:32" ht="15.75" x14ac:dyDescent="0.25">
      <c r="B38" s="69"/>
      <c r="C38" s="70"/>
      <c r="D38" s="71"/>
      <c r="E38" s="71"/>
      <c r="F38" s="72"/>
      <c r="G38" s="72"/>
      <c r="H38" s="72"/>
      <c r="I38" s="72"/>
      <c r="J38" s="72"/>
      <c r="T38" s="73" t="s">
        <v>62</v>
      </c>
      <c r="U38" s="73"/>
      <c r="V38" s="134">
        <v>260</v>
      </c>
      <c r="W38" s="134" t="s">
        <v>56</v>
      </c>
      <c r="Y38" s="3"/>
      <c r="AD38" s="73"/>
      <c r="AE38" s="73"/>
      <c r="AF38" s="130">
        <v>52</v>
      </c>
    </row>
    <row r="39" spans="2:32" ht="15.75" x14ac:dyDescent="0.25">
      <c r="B39" s="69"/>
      <c r="C39" s="70"/>
      <c r="D39" s="71"/>
      <c r="E39" s="71"/>
      <c r="F39" s="72"/>
      <c r="G39" s="72"/>
      <c r="H39" s="72"/>
      <c r="I39" s="72"/>
      <c r="J39" s="72"/>
      <c r="T39" s="73" t="s">
        <v>73</v>
      </c>
      <c r="U39" s="73"/>
      <c r="V39" s="73"/>
      <c r="W39" s="73"/>
      <c r="Y39" s="3"/>
      <c r="AD39" s="73"/>
      <c r="AE39" s="73"/>
      <c r="AF39" s="73">
        <f>SUM(AF36:AF38)</f>
        <v>1187.8812141879998</v>
      </c>
    </row>
    <row r="40" spans="2:32" ht="23.25" x14ac:dyDescent="0.35">
      <c r="B40" s="69"/>
      <c r="C40" s="70"/>
      <c r="D40" s="71"/>
      <c r="E40" s="71"/>
      <c r="F40" s="72"/>
      <c r="G40" s="72"/>
      <c r="H40" s="72"/>
      <c r="I40" s="72"/>
      <c r="J40" s="72"/>
      <c r="T40" s="135" t="s">
        <v>61</v>
      </c>
      <c r="U40" s="73"/>
      <c r="V40" s="73"/>
      <c r="W40" s="73"/>
      <c r="Y40" s="3"/>
      <c r="AD40" s="73"/>
      <c r="AE40" s="131" t="s">
        <v>57</v>
      </c>
      <c r="AF40" s="132">
        <v>1193</v>
      </c>
    </row>
    <row r="41" spans="2:32" ht="15.75" x14ac:dyDescent="0.25">
      <c r="B41" s="69"/>
      <c r="C41" s="70"/>
      <c r="D41" s="71"/>
      <c r="E41" s="71"/>
      <c r="F41" s="72"/>
      <c r="G41" s="72"/>
      <c r="H41" s="72"/>
      <c r="I41" s="72"/>
      <c r="J41" s="72"/>
      <c r="T41" s="73"/>
      <c r="U41" s="73"/>
      <c r="V41" s="73"/>
      <c r="W41" s="73"/>
      <c r="Y41" s="3"/>
      <c r="AB41" s="73"/>
      <c r="AC41" s="73"/>
      <c r="AD41" s="73"/>
      <c r="AE41" s="74"/>
      <c r="AF41" s="75"/>
    </row>
    <row r="42" spans="2:32" ht="15.75" x14ac:dyDescent="0.25">
      <c r="B42" s="69"/>
      <c r="C42" s="70"/>
      <c r="D42" s="71"/>
      <c r="E42" s="71"/>
      <c r="F42" s="72"/>
      <c r="G42" s="72"/>
      <c r="H42" s="72"/>
      <c r="I42" s="72"/>
      <c r="J42" s="72"/>
      <c r="T42" s="73"/>
      <c r="U42" s="73"/>
      <c r="V42" s="73"/>
      <c r="W42" s="73"/>
      <c r="X42" s="73"/>
      <c r="Y42" s="73"/>
      <c r="AB42" s="73"/>
      <c r="AC42" s="73"/>
      <c r="AD42" s="73"/>
      <c r="AE42" s="124" t="s">
        <v>27</v>
      </c>
      <c r="AF42" s="124" t="s">
        <v>7</v>
      </c>
    </row>
    <row r="43" spans="2:32" ht="15.6" x14ac:dyDescent="0.3">
      <c r="B43" s="69"/>
      <c r="C43" s="70"/>
      <c r="D43" s="71"/>
      <c r="E43" s="71"/>
      <c r="F43" s="72"/>
      <c r="G43" s="72"/>
      <c r="H43" s="72"/>
      <c r="I43" s="72"/>
      <c r="J43" s="72"/>
      <c r="T43" s="73" t="s">
        <v>65</v>
      </c>
      <c r="U43" s="73"/>
      <c r="V43" s="73"/>
      <c r="W43" s="73"/>
      <c r="X43" s="73"/>
      <c r="Y43" s="73"/>
      <c r="AB43" s="73"/>
      <c r="AC43" s="73"/>
      <c r="AD43" s="73"/>
      <c r="AE43" s="74">
        <f>K29</f>
        <v>31612.170000000006</v>
      </c>
      <c r="AF43" s="75">
        <f>AE43*10.7639</f>
        <v>340270.23666300002</v>
      </c>
    </row>
    <row r="44" spans="2:32" ht="15.6" x14ac:dyDescent="0.3">
      <c r="B44" s="65"/>
      <c r="T44" s="73" t="s">
        <v>66</v>
      </c>
      <c r="U44" s="73"/>
      <c r="V44" s="73"/>
      <c r="W44" s="73"/>
      <c r="X44" s="73"/>
      <c r="Y44" s="73"/>
      <c r="AB44" s="73"/>
      <c r="AC44" s="73"/>
      <c r="AD44" s="73"/>
      <c r="AE44" s="74">
        <f>L29</f>
        <v>7836.4199999999973</v>
      </c>
      <c r="AF44" s="75">
        <f>AE44*10.7639</f>
        <v>84350.44123799997</v>
      </c>
    </row>
    <row r="45" spans="2:32" ht="15.6" x14ac:dyDescent="0.3">
      <c r="D45" s="65"/>
      <c r="E45" s="65"/>
      <c r="T45" s="73" t="s">
        <v>67</v>
      </c>
      <c r="U45" s="73"/>
      <c r="V45" s="73"/>
      <c r="W45" s="73"/>
      <c r="X45" s="73"/>
      <c r="Y45" s="73"/>
      <c r="AB45" s="73"/>
      <c r="AC45" s="73"/>
      <c r="AD45" s="73"/>
      <c r="AE45" s="74">
        <f>SUM(R29+W29+AB29)</f>
        <v>39626.249999999993</v>
      </c>
      <c r="AF45" s="75">
        <f t="shared" ref="AF45:AF46" si="6">AE45*10.7639</f>
        <v>426532.99237499991</v>
      </c>
    </row>
    <row r="46" spans="2:32" ht="24" thickBot="1" x14ac:dyDescent="0.5">
      <c r="T46" s="80" t="s">
        <v>51</v>
      </c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2">
        <f>SUM(K29+L29+R29+W29+AB29)</f>
        <v>79074.84</v>
      </c>
      <c r="AF46" s="83">
        <f t="shared" si="6"/>
        <v>851153.67027599993</v>
      </c>
    </row>
    <row r="47" spans="2:32" ht="18.600000000000001" thickBot="1" x14ac:dyDescent="0.4">
      <c r="T47" s="76" t="s">
        <v>70</v>
      </c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8">
        <f>SUM(F28:AF28)</f>
        <v>87305.39</v>
      </c>
      <c r="AF47" s="79">
        <f>AE47*10.7639</f>
        <v>939746.48742099991</v>
      </c>
    </row>
    <row r="49" spans="15:32" ht="23.4" x14ac:dyDescent="0.45">
      <c r="O49" s="65"/>
      <c r="P49" s="65"/>
      <c r="Q49" s="65"/>
      <c r="R49" s="65"/>
      <c r="S49" s="65"/>
      <c r="T49" s="121" t="s">
        <v>37</v>
      </c>
      <c r="U49" s="120"/>
      <c r="V49" s="120"/>
      <c r="W49" s="120"/>
      <c r="X49" s="120"/>
      <c r="Y49" s="120"/>
      <c r="AB49" s="67"/>
      <c r="AC49" s="67"/>
    </row>
    <row r="50" spans="15:32" ht="23.4" x14ac:dyDescent="0.45">
      <c r="O50" s="65"/>
      <c r="P50" s="65"/>
      <c r="Q50" s="65"/>
      <c r="R50" s="65"/>
      <c r="S50" s="65"/>
      <c r="T50" s="122">
        <v>6.1</v>
      </c>
      <c r="U50" s="123" t="s">
        <v>46</v>
      </c>
      <c r="W50" s="123">
        <f>T50*4046.86</f>
        <v>24685.845999999998</v>
      </c>
      <c r="X50" s="123" t="s">
        <v>47</v>
      </c>
      <c r="Y50" s="196">
        <f>W50*10.7639</f>
        <v>265715.97775939998</v>
      </c>
      <c r="Z50" s="196"/>
      <c r="AA50" s="123" t="s">
        <v>7</v>
      </c>
      <c r="AB50" s="118"/>
      <c r="AC50" s="118"/>
      <c r="AD50" s="118"/>
      <c r="AE50" s="67"/>
    </row>
    <row r="51" spans="15:32" ht="15.6" x14ac:dyDescent="0.3">
      <c r="O51" s="65"/>
      <c r="P51" s="65"/>
      <c r="Q51" s="65"/>
      <c r="R51" s="94"/>
      <c r="S51" s="65"/>
      <c r="T51" s="118"/>
      <c r="U51" s="118"/>
      <c r="V51" s="118"/>
      <c r="W51" s="119"/>
      <c r="X51" s="118"/>
      <c r="Y51" s="118"/>
      <c r="Z51" s="118"/>
      <c r="AA51" s="118"/>
      <c r="AB51" s="119"/>
      <c r="AC51" s="118"/>
      <c r="AD51" s="118"/>
      <c r="AE51" s="67"/>
    </row>
    <row r="52" spans="15:32" ht="23.4" x14ac:dyDescent="0.45">
      <c r="O52" s="65"/>
      <c r="P52" s="65"/>
      <c r="Q52" s="65"/>
      <c r="R52" s="65"/>
      <c r="S52" s="65"/>
      <c r="T52" s="121" t="s">
        <v>45</v>
      </c>
      <c r="U52" s="65"/>
      <c r="V52" s="65"/>
      <c r="W52" s="69"/>
      <c r="X52" s="65"/>
      <c r="Y52" s="65"/>
      <c r="Z52" s="65"/>
      <c r="AA52" s="65"/>
      <c r="AB52" s="69"/>
      <c r="AC52" s="65"/>
      <c r="AD52" s="65"/>
    </row>
    <row r="53" spans="15:32" ht="23.4" x14ac:dyDescent="0.45">
      <c r="O53" s="65"/>
      <c r="P53" s="65"/>
      <c r="Q53" s="65"/>
      <c r="R53" s="65"/>
      <c r="S53" s="65"/>
      <c r="T53" s="125">
        <f>AE46/W50</f>
        <v>3.203246103050307</v>
      </c>
      <c r="U53" s="65"/>
      <c r="V53" s="65"/>
      <c r="W53" s="84"/>
      <c r="X53" s="65"/>
      <c r="Y53" s="65"/>
      <c r="Z53" s="65"/>
      <c r="AA53" s="65"/>
      <c r="AB53" s="84"/>
      <c r="AC53" s="65"/>
      <c r="AD53" s="65"/>
    </row>
    <row r="54" spans="15:32" x14ac:dyDescent="0.3">
      <c r="O54" s="65"/>
      <c r="P54" s="65"/>
      <c r="Q54" s="65"/>
      <c r="R54" s="65"/>
      <c r="S54" s="94"/>
      <c r="T54" s="69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</row>
    <row r="55" spans="15:32" x14ac:dyDescent="0.3">
      <c r="O55" s="65"/>
      <c r="P55" s="65"/>
      <c r="Q55" s="65"/>
      <c r="R55" s="65"/>
      <c r="S55" s="65"/>
      <c r="T55" s="84"/>
      <c r="U55" s="85"/>
      <c r="V55" s="85"/>
      <c r="W55" s="65"/>
      <c r="X55" s="65"/>
      <c r="Y55" s="65"/>
      <c r="Z55" s="65"/>
      <c r="AA55" s="65"/>
      <c r="AB55" s="65"/>
      <c r="AC55" s="65"/>
      <c r="AD55" s="65"/>
      <c r="AE55" s="65"/>
      <c r="AF55" s="65"/>
    </row>
    <row r="56" spans="15:32" x14ac:dyDescent="0.3"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</row>
    <row r="57" spans="15:32" x14ac:dyDescent="0.3"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</row>
    <row r="58" spans="15:32" x14ac:dyDescent="0.3"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</row>
    <row r="59" spans="15:32" x14ac:dyDescent="0.3"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</row>
    <row r="60" spans="15:32" x14ac:dyDescent="0.3"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</row>
    <row r="61" spans="15:32" x14ac:dyDescent="0.3"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</row>
    <row r="62" spans="15:32" x14ac:dyDescent="0.3"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</row>
    <row r="63" spans="15:32" x14ac:dyDescent="0.3"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</row>
    <row r="64" spans="15:32" x14ac:dyDescent="0.3"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</row>
  </sheetData>
  <mergeCells count="25">
    <mergeCell ref="D6:E6"/>
    <mergeCell ref="Y50:Z50"/>
    <mergeCell ref="AH28:AH29"/>
    <mergeCell ref="A29:C29"/>
    <mergeCell ref="L29:Q29"/>
    <mergeCell ref="R29:V29"/>
    <mergeCell ref="AB29:AF29"/>
    <mergeCell ref="AG28:AG29"/>
    <mergeCell ref="W29:AA29"/>
    <mergeCell ref="A7:A8"/>
    <mergeCell ref="A16:A27"/>
    <mergeCell ref="A28:C28"/>
    <mergeCell ref="A9:A15"/>
    <mergeCell ref="B16:B27"/>
    <mergeCell ref="AE1:AF1"/>
    <mergeCell ref="AE2:AF2"/>
    <mergeCell ref="A4:B5"/>
    <mergeCell ref="L4:Q4"/>
    <mergeCell ref="R4:AF4"/>
    <mergeCell ref="D4:E4"/>
    <mergeCell ref="AG4:AH4"/>
    <mergeCell ref="R5:V5"/>
    <mergeCell ref="AB5:AF5"/>
    <mergeCell ref="F4:K4"/>
    <mergeCell ref="W5:AA5"/>
  </mergeCells>
  <pageMargins left="0.23622047244094491" right="0.23622047244094491" top="0.74803149606299213" bottom="0.74803149606299213" header="0.31496062992125984" footer="0.31496062992125984"/>
  <pageSetup paperSize="8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topLeftCell="A28" zoomScale="70" zoomScaleNormal="70" zoomScalePageLayoutView="48" workbookViewId="0">
      <selection activeCell="S14" sqref="S14"/>
    </sheetView>
  </sheetViews>
  <sheetFormatPr defaultColWidth="9.109375" defaultRowHeight="14.4" x14ac:dyDescent="0.3"/>
  <cols>
    <col min="1" max="1" width="7.6640625" style="2" customWidth="1"/>
    <col min="2" max="2" width="22.6640625" style="2" customWidth="1"/>
    <col min="3" max="3" width="9.109375" style="2" customWidth="1"/>
    <col min="4" max="5" width="9.6640625" style="2" customWidth="1"/>
    <col min="6" max="17" width="11.6640625" style="2" customWidth="1"/>
    <col min="18" max="19" width="13.6640625" style="2" customWidth="1"/>
    <col min="20" max="21" width="13.6640625" style="2" hidden="1" customWidth="1"/>
    <col min="22" max="22" width="21.44140625" style="2" customWidth="1"/>
    <col min="23" max="23" width="18.6640625" style="2" customWidth="1"/>
    <col min="24" max="24" width="19.109375" style="2" customWidth="1"/>
    <col min="25" max="16384" width="9.109375" style="2"/>
  </cols>
  <sheetData>
    <row r="1" spans="1:24" ht="15" x14ac:dyDescent="0.25">
      <c r="A1" s="3" t="s">
        <v>55</v>
      </c>
      <c r="Q1" s="5" t="s">
        <v>11</v>
      </c>
      <c r="R1" s="183">
        <v>42236</v>
      </c>
      <c r="S1" s="183"/>
    </row>
    <row r="2" spans="1:24" ht="15" x14ac:dyDescent="0.25">
      <c r="A2" s="3"/>
      <c r="B2" s="4"/>
      <c r="Q2" s="5" t="s">
        <v>12</v>
      </c>
      <c r="R2" s="184" t="s">
        <v>71</v>
      </c>
      <c r="S2" s="184"/>
    </row>
    <row r="3" spans="1:24" ht="15" x14ac:dyDescent="0.25">
      <c r="A3" s="3"/>
      <c r="B3" s="3"/>
      <c r="W3" s="5"/>
    </row>
    <row r="4" spans="1:24" x14ac:dyDescent="0.3">
      <c r="A4" s="185" t="s">
        <v>18</v>
      </c>
      <c r="B4" s="186"/>
      <c r="C4" s="6" t="s">
        <v>5</v>
      </c>
      <c r="D4" s="192" t="s">
        <v>32</v>
      </c>
      <c r="E4" s="193"/>
      <c r="F4" s="177" t="s">
        <v>19</v>
      </c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9"/>
      <c r="T4" s="175" t="s">
        <v>38</v>
      </c>
      <c r="U4" s="176"/>
      <c r="V4" s="7"/>
      <c r="W4" s="8"/>
      <c r="X4" s="8"/>
    </row>
    <row r="5" spans="1:24" ht="33.75" customHeight="1" x14ac:dyDescent="0.3">
      <c r="A5" s="187"/>
      <c r="B5" s="188"/>
      <c r="C5" s="9"/>
      <c r="D5" s="110" t="s">
        <v>36</v>
      </c>
      <c r="E5" s="109" t="s">
        <v>35</v>
      </c>
      <c r="F5" s="177" t="s">
        <v>15</v>
      </c>
      <c r="G5" s="178"/>
      <c r="H5" s="178"/>
      <c r="I5" s="178"/>
      <c r="J5" s="178"/>
      <c r="K5" s="178"/>
      <c r="L5" s="179"/>
      <c r="M5" s="177" t="s">
        <v>13</v>
      </c>
      <c r="N5" s="178"/>
      <c r="O5" s="178"/>
      <c r="P5" s="178"/>
      <c r="Q5" s="178"/>
      <c r="R5" s="178"/>
      <c r="S5" s="179"/>
      <c r="T5" s="14"/>
      <c r="U5" s="15"/>
    </row>
    <row r="6" spans="1:24" ht="15" x14ac:dyDescent="0.25">
      <c r="A6" s="16"/>
      <c r="B6" s="16" t="s">
        <v>10</v>
      </c>
      <c r="C6" s="17"/>
      <c r="D6" s="194" t="s">
        <v>49</v>
      </c>
      <c r="E6" s="195"/>
      <c r="F6" s="21" t="s">
        <v>4</v>
      </c>
      <c r="G6" s="21" t="s">
        <v>2</v>
      </c>
      <c r="H6" s="22" t="s">
        <v>3</v>
      </c>
      <c r="I6" s="22" t="s">
        <v>20</v>
      </c>
      <c r="J6" s="22" t="s">
        <v>21</v>
      </c>
      <c r="K6" s="22" t="s">
        <v>23</v>
      </c>
      <c r="L6" s="22" t="s">
        <v>24</v>
      </c>
      <c r="M6" s="21" t="s">
        <v>4</v>
      </c>
      <c r="N6" s="21" t="s">
        <v>2</v>
      </c>
      <c r="O6" s="22" t="s">
        <v>3</v>
      </c>
      <c r="P6" s="22" t="s">
        <v>20</v>
      </c>
      <c r="Q6" s="22" t="s">
        <v>21</v>
      </c>
      <c r="R6" s="22" t="s">
        <v>23</v>
      </c>
      <c r="S6" s="22" t="s">
        <v>24</v>
      </c>
      <c r="T6" s="23" t="s">
        <v>27</v>
      </c>
      <c r="U6" s="23" t="s">
        <v>7</v>
      </c>
    </row>
    <row r="7" spans="1:24" s="34" customFormat="1" x14ac:dyDescent="0.3">
      <c r="A7" s="210"/>
      <c r="B7" s="24"/>
      <c r="C7" s="25"/>
      <c r="D7" s="26"/>
      <c r="E7" s="26"/>
      <c r="F7" s="30"/>
      <c r="G7" s="30"/>
      <c r="H7" s="31"/>
      <c r="I7" s="31"/>
      <c r="J7" s="31"/>
      <c r="K7" s="31"/>
      <c r="L7" s="31"/>
      <c r="M7" s="30"/>
      <c r="N7" s="30"/>
      <c r="O7" s="31"/>
      <c r="P7" s="31"/>
      <c r="Q7" s="31"/>
      <c r="R7" s="31"/>
      <c r="S7" s="31"/>
      <c r="T7" s="32"/>
      <c r="U7" s="33"/>
    </row>
    <row r="8" spans="1:24" s="34" customFormat="1" x14ac:dyDescent="0.3">
      <c r="A8" s="221"/>
      <c r="B8" s="50" t="s">
        <v>43</v>
      </c>
      <c r="C8" s="35" t="s">
        <v>6</v>
      </c>
      <c r="D8" s="36">
        <v>181</v>
      </c>
      <c r="E8" s="36">
        <v>318</v>
      </c>
      <c r="F8" s="38"/>
      <c r="G8" s="39"/>
      <c r="H8" s="22"/>
      <c r="I8" s="22"/>
      <c r="J8" s="22"/>
      <c r="K8" s="22"/>
      <c r="L8" s="22"/>
      <c r="M8" s="38"/>
      <c r="N8" s="39"/>
      <c r="O8" s="22"/>
      <c r="P8" s="22"/>
      <c r="Q8" s="22"/>
      <c r="R8" s="22"/>
      <c r="S8" s="22"/>
      <c r="T8" s="40"/>
      <c r="U8" s="41"/>
    </row>
    <row r="9" spans="1:24" s="34" customFormat="1" ht="15" customHeight="1" x14ac:dyDescent="0.3">
      <c r="A9" s="216" t="s">
        <v>9</v>
      </c>
      <c r="B9" s="112" t="s">
        <v>41</v>
      </c>
      <c r="C9" s="25" t="s">
        <v>0</v>
      </c>
      <c r="D9" s="26">
        <v>82</v>
      </c>
      <c r="E9" s="43"/>
      <c r="F9" s="42" t="s">
        <v>1</v>
      </c>
      <c r="G9" s="42" t="s">
        <v>1</v>
      </c>
      <c r="H9" s="42" t="s">
        <v>1</v>
      </c>
      <c r="I9" s="42" t="s">
        <v>1</v>
      </c>
      <c r="J9" s="42" t="s">
        <v>1</v>
      </c>
      <c r="K9" s="42"/>
      <c r="L9" s="42"/>
      <c r="M9" s="42" t="s">
        <v>1</v>
      </c>
      <c r="N9" s="42" t="s">
        <v>1</v>
      </c>
      <c r="O9" s="42" t="s">
        <v>1</v>
      </c>
      <c r="P9" s="42" t="s">
        <v>1</v>
      </c>
      <c r="Q9" s="42" t="s">
        <v>1</v>
      </c>
      <c r="R9" s="42"/>
      <c r="S9" s="42"/>
      <c r="T9" s="46"/>
      <c r="U9" s="33"/>
    </row>
    <row r="10" spans="1:24" s="34" customFormat="1" x14ac:dyDescent="0.3">
      <c r="A10" s="212"/>
      <c r="B10" s="48" t="s">
        <v>41</v>
      </c>
      <c r="C10" s="98">
        <v>1</v>
      </c>
      <c r="D10" s="43">
        <v>203</v>
      </c>
      <c r="E10" s="43">
        <v>31</v>
      </c>
      <c r="F10" s="42" t="s">
        <v>1</v>
      </c>
      <c r="G10" s="42" t="s">
        <v>1</v>
      </c>
      <c r="H10" s="42" t="s">
        <v>1</v>
      </c>
      <c r="I10" s="42" t="s">
        <v>1</v>
      </c>
      <c r="J10" s="42" t="s">
        <v>1</v>
      </c>
      <c r="K10" s="42"/>
      <c r="L10" s="42"/>
      <c r="M10" s="42" t="s">
        <v>1</v>
      </c>
      <c r="N10" s="42" t="s">
        <v>1</v>
      </c>
      <c r="O10" s="42" t="s">
        <v>1</v>
      </c>
      <c r="P10" s="42" t="s">
        <v>1</v>
      </c>
      <c r="Q10" s="42" t="s">
        <v>1</v>
      </c>
      <c r="R10" s="42"/>
      <c r="S10" s="42"/>
      <c r="T10" s="46"/>
      <c r="U10" s="47"/>
    </row>
    <row r="11" spans="1:24" s="34" customFormat="1" x14ac:dyDescent="0.3">
      <c r="A11" s="212"/>
      <c r="B11" s="48" t="s">
        <v>41</v>
      </c>
      <c r="C11" s="98">
        <v>2</v>
      </c>
      <c r="D11" s="43">
        <v>203</v>
      </c>
      <c r="E11" s="43">
        <v>31</v>
      </c>
      <c r="F11" s="42" t="s">
        <v>1</v>
      </c>
      <c r="G11" s="42" t="s">
        <v>1</v>
      </c>
      <c r="H11" s="42" t="s">
        <v>1</v>
      </c>
      <c r="I11" s="42" t="s">
        <v>1</v>
      </c>
      <c r="J11" s="42" t="s">
        <v>1</v>
      </c>
      <c r="K11" s="42"/>
      <c r="L11" s="42"/>
      <c r="M11" s="42" t="s">
        <v>1</v>
      </c>
      <c r="N11" s="42" t="s">
        <v>1</v>
      </c>
      <c r="O11" s="42" t="s">
        <v>1</v>
      </c>
      <c r="P11" s="42" t="s">
        <v>1</v>
      </c>
      <c r="Q11" s="42" t="s">
        <v>1</v>
      </c>
      <c r="R11" s="42"/>
      <c r="S11" s="42"/>
      <c r="T11" s="46"/>
      <c r="U11" s="47"/>
    </row>
    <row r="12" spans="1:24" s="34" customFormat="1" x14ac:dyDescent="0.3">
      <c r="A12" s="212"/>
      <c r="B12" s="48" t="s">
        <v>41</v>
      </c>
      <c r="C12" s="98">
        <v>3</v>
      </c>
      <c r="D12" s="43">
        <v>203</v>
      </c>
      <c r="E12" s="43">
        <v>31</v>
      </c>
      <c r="F12" s="42" t="s">
        <v>1</v>
      </c>
      <c r="G12" s="42" t="s">
        <v>1</v>
      </c>
      <c r="H12" s="42" t="s">
        <v>1</v>
      </c>
      <c r="I12" s="42" t="s">
        <v>1</v>
      </c>
      <c r="J12" s="42" t="s">
        <v>1</v>
      </c>
      <c r="K12" s="42"/>
      <c r="L12" s="42"/>
      <c r="M12" s="42" t="s">
        <v>1</v>
      </c>
      <c r="N12" s="42" t="s">
        <v>1</v>
      </c>
      <c r="O12" s="42" t="s">
        <v>1</v>
      </c>
      <c r="P12" s="42" t="s">
        <v>1</v>
      </c>
      <c r="Q12" s="42" t="s">
        <v>1</v>
      </c>
      <c r="R12" s="42"/>
      <c r="S12" s="42"/>
      <c r="T12" s="46"/>
      <c r="U12" s="47"/>
    </row>
    <row r="13" spans="1:24" s="34" customFormat="1" x14ac:dyDescent="0.3">
      <c r="A13" s="212"/>
      <c r="B13" s="99" t="s">
        <v>41</v>
      </c>
      <c r="C13" s="50">
        <v>4</v>
      </c>
      <c r="D13" s="43">
        <v>164</v>
      </c>
      <c r="E13" s="43">
        <v>110</v>
      </c>
      <c r="F13" s="42" t="s">
        <v>1</v>
      </c>
      <c r="G13" s="42" t="s">
        <v>1</v>
      </c>
      <c r="H13" s="42" t="s">
        <v>1</v>
      </c>
      <c r="I13" s="42" t="s">
        <v>1</v>
      </c>
      <c r="J13" s="42" t="s">
        <v>1</v>
      </c>
      <c r="K13" s="42"/>
      <c r="L13" s="42"/>
      <c r="M13" s="42" t="s">
        <v>1</v>
      </c>
      <c r="N13" s="42" t="s">
        <v>1</v>
      </c>
      <c r="O13" s="42" t="s">
        <v>1</v>
      </c>
      <c r="P13" s="42" t="s">
        <v>1</v>
      </c>
      <c r="Q13" s="42" t="s">
        <v>1</v>
      </c>
      <c r="R13" s="42"/>
      <c r="S13" s="42"/>
      <c r="T13" s="46"/>
      <c r="U13" s="47"/>
    </row>
    <row r="14" spans="1:24" s="34" customFormat="1" x14ac:dyDescent="0.3">
      <c r="A14" s="212"/>
      <c r="B14" s="99" t="s">
        <v>44</v>
      </c>
      <c r="C14" s="98">
        <v>5</v>
      </c>
      <c r="D14" s="43"/>
      <c r="E14" s="43"/>
      <c r="F14" s="42">
        <v>366.17</v>
      </c>
      <c r="G14" s="42">
        <v>290.66000000000003</v>
      </c>
      <c r="H14" s="39">
        <v>15.88</v>
      </c>
      <c r="I14" s="39">
        <v>36</v>
      </c>
      <c r="J14" s="51">
        <v>41</v>
      </c>
      <c r="K14" s="51"/>
      <c r="L14" s="39">
        <v>370.01</v>
      </c>
      <c r="M14" s="42">
        <v>581.09</v>
      </c>
      <c r="N14" s="56">
        <v>154.33000000000001</v>
      </c>
      <c r="O14" s="39">
        <v>95.44</v>
      </c>
      <c r="P14" s="39">
        <v>36</v>
      </c>
      <c r="Q14" s="51">
        <v>41</v>
      </c>
      <c r="R14" s="51"/>
      <c r="S14" s="39">
        <v>267.77999999999997</v>
      </c>
      <c r="T14" s="40">
        <f t="shared" ref="T14:T40" si="0">SUM(F14:S14)</f>
        <v>2295.3599999999997</v>
      </c>
      <c r="U14" s="40">
        <f t="shared" ref="U14:U41" si="1">T14*10.7639</f>
        <v>24707.025503999994</v>
      </c>
    </row>
    <row r="15" spans="1:24" s="34" customFormat="1" x14ac:dyDescent="0.3">
      <c r="A15" s="25"/>
      <c r="B15" s="218" t="s">
        <v>22</v>
      </c>
      <c r="C15" s="52">
        <v>6</v>
      </c>
      <c r="D15" s="26"/>
      <c r="E15" s="101"/>
      <c r="F15" s="54">
        <v>947.26</v>
      </c>
      <c r="G15" s="55">
        <v>154.33000000000001</v>
      </c>
      <c r="H15" s="56">
        <v>15.88</v>
      </c>
      <c r="I15" s="42">
        <v>35.89</v>
      </c>
      <c r="J15" s="42">
        <v>40.64</v>
      </c>
      <c r="K15" s="42"/>
      <c r="L15" s="42"/>
      <c r="M15" s="54">
        <v>947.26</v>
      </c>
      <c r="N15" s="55">
        <v>154.33000000000001</v>
      </c>
      <c r="O15" s="56">
        <v>15.88</v>
      </c>
      <c r="P15" s="42">
        <v>35.89</v>
      </c>
      <c r="Q15" s="42">
        <v>40.64</v>
      </c>
      <c r="R15" s="42"/>
      <c r="S15" s="42"/>
      <c r="T15" s="57">
        <f t="shared" si="0"/>
        <v>2388</v>
      </c>
      <c r="U15" s="58">
        <f t="shared" si="1"/>
        <v>25704.193199999998</v>
      </c>
    </row>
    <row r="16" spans="1:24" s="34" customFormat="1" ht="15" customHeight="1" x14ac:dyDescent="0.3">
      <c r="A16" s="212" t="s">
        <v>17</v>
      </c>
      <c r="B16" s="219"/>
      <c r="C16" s="59">
        <v>7</v>
      </c>
      <c r="D16" s="43"/>
      <c r="E16" s="43"/>
      <c r="F16" s="42">
        <v>947.26</v>
      </c>
      <c r="G16" s="56">
        <v>154.33000000000001</v>
      </c>
      <c r="H16" s="56">
        <v>15.88</v>
      </c>
      <c r="I16" s="42">
        <v>35.89</v>
      </c>
      <c r="J16" s="42">
        <v>40.64</v>
      </c>
      <c r="K16" s="42"/>
      <c r="L16" s="42"/>
      <c r="M16" s="42">
        <v>947.26</v>
      </c>
      <c r="N16" s="56">
        <v>154.33000000000001</v>
      </c>
      <c r="O16" s="56">
        <v>15.88</v>
      </c>
      <c r="P16" s="42">
        <v>35.89</v>
      </c>
      <c r="Q16" s="42">
        <v>40.64</v>
      </c>
      <c r="R16" s="42"/>
      <c r="S16" s="42"/>
      <c r="T16" s="57">
        <f t="shared" si="0"/>
        <v>2388</v>
      </c>
      <c r="U16" s="58">
        <f t="shared" si="1"/>
        <v>25704.193199999998</v>
      </c>
    </row>
    <row r="17" spans="1:21" s="34" customFormat="1" ht="15" customHeight="1" x14ac:dyDescent="0.3">
      <c r="A17" s="212"/>
      <c r="B17" s="219"/>
      <c r="C17" s="59">
        <v>8</v>
      </c>
      <c r="D17" s="43"/>
      <c r="E17" s="43"/>
      <c r="F17" s="42">
        <v>947.26</v>
      </c>
      <c r="G17" s="56">
        <v>154.33000000000001</v>
      </c>
      <c r="H17" s="56">
        <v>15.88</v>
      </c>
      <c r="I17" s="42">
        <v>35.89</v>
      </c>
      <c r="J17" s="42">
        <v>40.64</v>
      </c>
      <c r="K17" s="42"/>
      <c r="L17" s="42"/>
      <c r="M17" s="42">
        <v>947.26</v>
      </c>
      <c r="N17" s="56">
        <v>154.33000000000001</v>
      </c>
      <c r="O17" s="56">
        <v>15.88</v>
      </c>
      <c r="P17" s="42">
        <v>35.89</v>
      </c>
      <c r="Q17" s="42">
        <v>40.64</v>
      </c>
      <c r="R17" s="42"/>
      <c r="S17" s="42"/>
      <c r="T17" s="57">
        <f t="shared" si="0"/>
        <v>2388</v>
      </c>
      <c r="U17" s="58">
        <f t="shared" si="1"/>
        <v>25704.193199999998</v>
      </c>
    </row>
    <row r="18" spans="1:21" s="34" customFormat="1" x14ac:dyDescent="0.3">
      <c r="A18" s="212"/>
      <c r="B18" s="219"/>
      <c r="C18" s="59">
        <v>9</v>
      </c>
      <c r="D18" s="43"/>
      <c r="E18" s="43"/>
      <c r="F18" s="42">
        <v>947.26</v>
      </c>
      <c r="G18" s="56">
        <v>154.33000000000001</v>
      </c>
      <c r="H18" s="56">
        <v>15.88</v>
      </c>
      <c r="I18" s="42">
        <v>35.89</v>
      </c>
      <c r="J18" s="42">
        <v>40.64</v>
      </c>
      <c r="K18" s="42"/>
      <c r="L18" s="42"/>
      <c r="M18" s="42">
        <v>947.26</v>
      </c>
      <c r="N18" s="56">
        <v>154.33000000000001</v>
      </c>
      <c r="O18" s="56">
        <v>15.88</v>
      </c>
      <c r="P18" s="42">
        <v>35.89</v>
      </c>
      <c r="Q18" s="42">
        <v>40.64</v>
      </c>
      <c r="R18" s="42"/>
      <c r="S18" s="42"/>
      <c r="T18" s="57">
        <f t="shared" si="0"/>
        <v>2388</v>
      </c>
      <c r="U18" s="58">
        <f t="shared" si="1"/>
        <v>25704.193199999998</v>
      </c>
    </row>
    <row r="19" spans="1:21" s="34" customFormat="1" x14ac:dyDescent="0.3">
      <c r="A19" s="212"/>
      <c r="B19" s="219"/>
      <c r="C19" s="59">
        <v>10</v>
      </c>
      <c r="D19" s="43"/>
      <c r="E19" s="43"/>
      <c r="F19" s="42">
        <v>947.26</v>
      </c>
      <c r="G19" s="56">
        <v>154.33000000000001</v>
      </c>
      <c r="H19" s="56">
        <v>15.88</v>
      </c>
      <c r="I19" s="42">
        <v>35.89</v>
      </c>
      <c r="J19" s="42">
        <v>40.64</v>
      </c>
      <c r="K19" s="42"/>
      <c r="L19" s="42"/>
      <c r="M19" s="42">
        <v>947.26</v>
      </c>
      <c r="N19" s="56">
        <v>154.33000000000001</v>
      </c>
      <c r="O19" s="56">
        <v>15.88</v>
      </c>
      <c r="P19" s="42">
        <v>35.89</v>
      </c>
      <c r="Q19" s="42">
        <v>40.64</v>
      </c>
      <c r="R19" s="42"/>
      <c r="S19" s="42"/>
      <c r="T19" s="57">
        <f t="shared" si="0"/>
        <v>2388</v>
      </c>
      <c r="U19" s="58">
        <f t="shared" si="1"/>
        <v>25704.193199999998</v>
      </c>
    </row>
    <row r="20" spans="1:21" s="34" customFormat="1" x14ac:dyDescent="0.3">
      <c r="A20" s="212"/>
      <c r="B20" s="219"/>
      <c r="C20" s="59">
        <v>11</v>
      </c>
      <c r="D20" s="43"/>
      <c r="E20" s="43"/>
      <c r="F20" s="42">
        <v>947.26</v>
      </c>
      <c r="G20" s="56">
        <v>154.33000000000001</v>
      </c>
      <c r="H20" s="56">
        <v>15.88</v>
      </c>
      <c r="I20" s="42">
        <v>35.89</v>
      </c>
      <c r="J20" s="42">
        <v>40.64</v>
      </c>
      <c r="K20" s="42"/>
      <c r="L20" s="42"/>
      <c r="M20" s="42">
        <v>947.26</v>
      </c>
      <c r="N20" s="56">
        <v>154.33000000000001</v>
      </c>
      <c r="O20" s="56">
        <v>15.88</v>
      </c>
      <c r="P20" s="42">
        <v>35.89</v>
      </c>
      <c r="Q20" s="42">
        <v>40.64</v>
      </c>
      <c r="R20" s="42"/>
      <c r="S20" s="42"/>
      <c r="T20" s="57">
        <f t="shared" si="0"/>
        <v>2388</v>
      </c>
      <c r="U20" s="58">
        <f t="shared" si="1"/>
        <v>25704.193199999998</v>
      </c>
    </row>
    <row r="21" spans="1:21" s="34" customFormat="1" x14ac:dyDescent="0.3">
      <c r="A21" s="212"/>
      <c r="B21" s="219"/>
      <c r="C21" s="59">
        <v>12</v>
      </c>
      <c r="D21" s="43"/>
      <c r="E21" s="43"/>
      <c r="F21" s="42">
        <v>947.26</v>
      </c>
      <c r="G21" s="56">
        <v>154.33000000000001</v>
      </c>
      <c r="H21" s="56">
        <v>15.88</v>
      </c>
      <c r="I21" s="42">
        <v>35.89</v>
      </c>
      <c r="J21" s="42">
        <v>40.64</v>
      </c>
      <c r="K21" s="42"/>
      <c r="L21" s="42"/>
      <c r="M21" s="42">
        <v>947.26</v>
      </c>
      <c r="N21" s="56">
        <v>154.33000000000001</v>
      </c>
      <c r="O21" s="56">
        <v>15.88</v>
      </c>
      <c r="P21" s="42">
        <v>35.89</v>
      </c>
      <c r="Q21" s="42">
        <v>40.64</v>
      </c>
      <c r="R21" s="42"/>
      <c r="S21" s="42"/>
      <c r="T21" s="57">
        <f t="shared" si="0"/>
        <v>2388</v>
      </c>
      <c r="U21" s="58">
        <f t="shared" si="1"/>
        <v>25704.193199999998</v>
      </c>
    </row>
    <row r="22" spans="1:21" s="34" customFormat="1" x14ac:dyDescent="0.3">
      <c r="A22" s="212"/>
      <c r="B22" s="219"/>
      <c r="C22" s="59">
        <v>13</v>
      </c>
      <c r="D22" s="43"/>
      <c r="E22" s="43"/>
      <c r="F22" s="42">
        <v>733.69</v>
      </c>
      <c r="G22" s="56">
        <v>154.33000000000001</v>
      </c>
      <c r="H22" s="56">
        <v>15.88</v>
      </c>
      <c r="I22" s="42">
        <v>35.89</v>
      </c>
      <c r="J22" s="42">
        <v>40.64</v>
      </c>
      <c r="K22" s="42">
        <v>213.86</v>
      </c>
      <c r="L22" s="42"/>
      <c r="M22" s="42">
        <v>733.69</v>
      </c>
      <c r="N22" s="56">
        <v>154.33000000000001</v>
      </c>
      <c r="O22" s="56">
        <v>15.88</v>
      </c>
      <c r="P22" s="42">
        <v>35.89</v>
      </c>
      <c r="Q22" s="42">
        <v>40.64</v>
      </c>
      <c r="R22" s="42">
        <v>213.86</v>
      </c>
      <c r="S22" s="42"/>
      <c r="T22" s="57">
        <f t="shared" si="0"/>
        <v>2388.58</v>
      </c>
      <c r="U22" s="58">
        <f t="shared" si="1"/>
        <v>25710.436261999999</v>
      </c>
    </row>
    <row r="23" spans="1:21" s="34" customFormat="1" x14ac:dyDescent="0.3">
      <c r="A23" s="212"/>
      <c r="B23" s="219"/>
      <c r="C23" s="59">
        <v>14</v>
      </c>
      <c r="D23" s="43"/>
      <c r="E23" s="43"/>
      <c r="F23" s="42">
        <v>733.69</v>
      </c>
      <c r="G23" s="56">
        <v>154.33000000000001</v>
      </c>
      <c r="H23" s="56">
        <v>138.26</v>
      </c>
      <c r="I23" s="42">
        <v>35.89</v>
      </c>
      <c r="J23" s="42">
        <v>40.64</v>
      </c>
      <c r="K23" s="42"/>
      <c r="L23" s="42"/>
      <c r="M23" s="42">
        <v>733.69</v>
      </c>
      <c r="N23" s="56">
        <v>154.33000000000001</v>
      </c>
      <c r="O23" s="56">
        <v>138.26</v>
      </c>
      <c r="P23" s="42">
        <v>35.89</v>
      </c>
      <c r="Q23" s="42">
        <v>40.64</v>
      </c>
      <c r="R23" s="42"/>
      <c r="S23" s="42"/>
      <c r="T23" s="57">
        <f t="shared" si="0"/>
        <v>2205.62</v>
      </c>
      <c r="U23" s="58">
        <f t="shared" si="1"/>
        <v>23741.073117999997</v>
      </c>
    </row>
    <row r="24" spans="1:21" s="34" customFormat="1" x14ac:dyDescent="0.3">
      <c r="A24" s="212"/>
      <c r="B24" s="219"/>
      <c r="C24" s="59">
        <v>15</v>
      </c>
      <c r="D24" s="43"/>
      <c r="E24" s="43"/>
      <c r="F24" s="42">
        <v>947.26</v>
      </c>
      <c r="G24" s="56">
        <v>154.33000000000001</v>
      </c>
      <c r="H24" s="56">
        <v>15.88</v>
      </c>
      <c r="I24" s="42">
        <v>35.89</v>
      </c>
      <c r="J24" s="42">
        <v>40.64</v>
      </c>
      <c r="K24" s="42"/>
      <c r="L24" s="42"/>
      <c r="M24" s="42">
        <v>947.26</v>
      </c>
      <c r="N24" s="56">
        <v>154.33000000000001</v>
      </c>
      <c r="O24" s="56">
        <v>15.88</v>
      </c>
      <c r="P24" s="42">
        <v>35.89</v>
      </c>
      <c r="Q24" s="42">
        <v>40.64</v>
      </c>
      <c r="R24" s="42"/>
      <c r="S24" s="42"/>
      <c r="T24" s="57">
        <f t="shared" si="0"/>
        <v>2388</v>
      </c>
      <c r="U24" s="58">
        <f t="shared" si="1"/>
        <v>25704.193199999998</v>
      </c>
    </row>
    <row r="25" spans="1:21" s="34" customFormat="1" x14ac:dyDescent="0.3">
      <c r="A25" s="212"/>
      <c r="B25" s="219"/>
      <c r="C25" s="59">
        <v>16</v>
      </c>
      <c r="D25" s="43"/>
      <c r="E25" s="43"/>
      <c r="F25" s="42">
        <v>947.26</v>
      </c>
      <c r="G25" s="56">
        <v>154.33000000000001</v>
      </c>
      <c r="H25" s="56">
        <v>15.88</v>
      </c>
      <c r="I25" s="42">
        <v>35.89</v>
      </c>
      <c r="J25" s="42">
        <v>40.64</v>
      </c>
      <c r="K25" s="42"/>
      <c r="L25" s="42"/>
      <c r="M25" s="42">
        <v>947.26</v>
      </c>
      <c r="N25" s="56">
        <v>154.33000000000001</v>
      </c>
      <c r="O25" s="56">
        <v>15.88</v>
      </c>
      <c r="P25" s="42">
        <v>35.89</v>
      </c>
      <c r="Q25" s="42">
        <v>40.64</v>
      </c>
      <c r="R25" s="42"/>
      <c r="S25" s="42"/>
      <c r="T25" s="57">
        <f t="shared" si="0"/>
        <v>2388</v>
      </c>
      <c r="U25" s="58">
        <f t="shared" si="1"/>
        <v>25704.193199999998</v>
      </c>
    </row>
    <row r="26" spans="1:21" s="34" customFormat="1" x14ac:dyDescent="0.3">
      <c r="A26" s="212"/>
      <c r="B26" s="219"/>
      <c r="C26" s="59">
        <v>17</v>
      </c>
      <c r="D26" s="43"/>
      <c r="E26" s="43"/>
      <c r="F26" s="42">
        <v>947.26</v>
      </c>
      <c r="G26" s="56">
        <v>154.33000000000001</v>
      </c>
      <c r="H26" s="56">
        <v>15.88</v>
      </c>
      <c r="I26" s="42">
        <v>35.89</v>
      </c>
      <c r="J26" s="42">
        <v>40.64</v>
      </c>
      <c r="K26" s="42"/>
      <c r="L26" s="42"/>
      <c r="M26" s="42">
        <v>947.26</v>
      </c>
      <c r="N26" s="56">
        <v>154.33000000000001</v>
      </c>
      <c r="O26" s="56">
        <v>15.88</v>
      </c>
      <c r="P26" s="42">
        <v>35.89</v>
      </c>
      <c r="Q26" s="42">
        <v>40.64</v>
      </c>
      <c r="R26" s="42"/>
      <c r="S26" s="42"/>
      <c r="T26" s="57">
        <f t="shared" si="0"/>
        <v>2388</v>
      </c>
      <c r="U26" s="58">
        <f t="shared" si="1"/>
        <v>25704.193199999998</v>
      </c>
    </row>
    <row r="27" spans="1:21" s="34" customFormat="1" x14ac:dyDescent="0.3">
      <c r="A27" s="212"/>
      <c r="B27" s="219"/>
      <c r="C27" s="59">
        <v>18</v>
      </c>
      <c r="D27" s="43"/>
      <c r="E27" s="43"/>
      <c r="F27" s="42">
        <v>947.26</v>
      </c>
      <c r="G27" s="56">
        <v>154.33000000000001</v>
      </c>
      <c r="H27" s="56">
        <v>15.88</v>
      </c>
      <c r="I27" s="42">
        <v>35.89</v>
      </c>
      <c r="J27" s="42">
        <v>40.64</v>
      </c>
      <c r="K27" s="42"/>
      <c r="L27" s="42"/>
      <c r="M27" s="42">
        <v>947.26</v>
      </c>
      <c r="N27" s="56">
        <v>154.33000000000001</v>
      </c>
      <c r="O27" s="56">
        <v>15.88</v>
      </c>
      <c r="P27" s="42">
        <v>35.89</v>
      </c>
      <c r="Q27" s="42">
        <v>40.64</v>
      </c>
      <c r="R27" s="42"/>
      <c r="S27" s="42"/>
      <c r="T27" s="57">
        <f t="shared" si="0"/>
        <v>2388</v>
      </c>
      <c r="U27" s="58">
        <f t="shared" si="1"/>
        <v>25704.193199999998</v>
      </c>
    </row>
    <row r="28" spans="1:21" s="34" customFormat="1" x14ac:dyDescent="0.3">
      <c r="A28" s="212"/>
      <c r="B28" s="219"/>
      <c r="C28" s="59">
        <v>19</v>
      </c>
      <c r="D28" s="43"/>
      <c r="E28" s="43"/>
      <c r="F28" s="42">
        <v>947.26</v>
      </c>
      <c r="G28" s="56">
        <v>154.33000000000001</v>
      </c>
      <c r="H28" s="56">
        <v>15.88</v>
      </c>
      <c r="I28" s="42">
        <v>35.89</v>
      </c>
      <c r="J28" s="42">
        <v>40.64</v>
      </c>
      <c r="K28" s="42"/>
      <c r="L28" s="42"/>
      <c r="M28" s="42">
        <v>947.26</v>
      </c>
      <c r="N28" s="56">
        <v>154.33000000000001</v>
      </c>
      <c r="O28" s="56">
        <v>15.88</v>
      </c>
      <c r="P28" s="42">
        <v>35.89</v>
      </c>
      <c r="Q28" s="42">
        <v>40.64</v>
      </c>
      <c r="R28" s="42"/>
      <c r="S28" s="42"/>
      <c r="T28" s="57">
        <f t="shared" si="0"/>
        <v>2388</v>
      </c>
      <c r="U28" s="58">
        <f t="shared" si="1"/>
        <v>25704.193199999998</v>
      </c>
    </row>
    <row r="29" spans="1:21" s="34" customFormat="1" x14ac:dyDescent="0.3">
      <c r="A29" s="212"/>
      <c r="B29" s="219"/>
      <c r="C29" s="59">
        <v>20</v>
      </c>
      <c r="D29" s="43"/>
      <c r="E29" s="43"/>
      <c r="F29" s="42">
        <v>947.26</v>
      </c>
      <c r="G29" s="56">
        <v>154.33000000000001</v>
      </c>
      <c r="H29" s="56">
        <v>15.88</v>
      </c>
      <c r="I29" s="42">
        <v>35.89</v>
      </c>
      <c r="J29" s="42">
        <v>40.64</v>
      </c>
      <c r="K29" s="42"/>
      <c r="L29" s="42"/>
      <c r="M29" s="42">
        <v>947.26</v>
      </c>
      <c r="N29" s="56">
        <v>154.33000000000001</v>
      </c>
      <c r="O29" s="56">
        <v>15.88</v>
      </c>
      <c r="P29" s="42">
        <v>35.89</v>
      </c>
      <c r="Q29" s="42">
        <v>40.64</v>
      </c>
      <c r="R29" s="42"/>
      <c r="S29" s="42"/>
      <c r="T29" s="57">
        <f t="shared" si="0"/>
        <v>2388</v>
      </c>
      <c r="U29" s="58">
        <f t="shared" si="1"/>
        <v>25704.193199999998</v>
      </c>
    </row>
    <row r="30" spans="1:21" s="34" customFormat="1" x14ac:dyDescent="0.3">
      <c r="A30" s="212"/>
      <c r="B30" s="219"/>
      <c r="C30" s="59">
        <v>21</v>
      </c>
      <c r="D30" s="43"/>
      <c r="E30" s="43"/>
      <c r="F30" s="42">
        <v>947.26</v>
      </c>
      <c r="G30" s="56">
        <v>154.33000000000001</v>
      </c>
      <c r="H30" s="56">
        <v>15.88</v>
      </c>
      <c r="I30" s="42">
        <v>35.89</v>
      </c>
      <c r="J30" s="42">
        <v>40.64</v>
      </c>
      <c r="K30" s="42"/>
      <c r="L30" s="42"/>
      <c r="M30" s="42">
        <v>947.26</v>
      </c>
      <c r="N30" s="56">
        <v>154.33000000000001</v>
      </c>
      <c r="O30" s="56">
        <v>15.88</v>
      </c>
      <c r="P30" s="42">
        <v>35.89</v>
      </c>
      <c r="Q30" s="42">
        <v>40.64</v>
      </c>
      <c r="R30" s="42"/>
      <c r="S30" s="42"/>
      <c r="T30" s="57">
        <f t="shared" si="0"/>
        <v>2388</v>
      </c>
      <c r="U30" s="58">
        <f t="shared" si="1"/>
        <v>25704.193199999998</v>
      </c>
    </row>
    <row r="31" spans="1:21" s="34" customFormat="1" x14ac:dyDescent="0.3">
      <c r="A31" s="212"/>
      <c r="B31" s="219"/>
      <c r="C31" s="59">
        <v>22</v>
      </c>
      <c r="D31" s="43"/>
      <c r="E31" s="43"/>
      <c r="F31" s="42">
        <v>947.26</v>
      </c>
      <c r="G31" s="56">
        <v>154.33000000000001</v>
      </c>
      <c r="H31" s="56">
        <v>15.88</v>
      </c>
      <c r="I31" s="42">
        <v>35.89</v>
      </c>
      <c r="J31" s="42">
        <v>40.64</v>
      </c>
      <c r="K31" s="42"/>
      <c r="L31" s="42"/>
      <c r="M31" s="42">
        <v>947.26</v>
      </c>
      <c r="N31" s="56">
        <v>154.33000000000001</v>
      </c>
      <c r="O31" s="56">
        <v>15.88</v>
      </c>
      <c r="P31" s="42">
        <v>35.89</v>
      </c>
      <c r="Q31" s="42">
        <v>40.64</v>
      </c>
      <c r="R31" s="42"/>
      <c r="S31" s="42"/>
      <c r="T31" s="57">
        <f t="shared" si="0"/>
        <v>2388</v>
      </c>
      <c r="U31" s="58">
        <f t="shared" si="1"/>
        <v>25704.193199999998</v>
      </c>
    </row>
    <row r="32" spans="1:21" s="34" customFormat="1" x14ac:dyDescent="0.3">
      <c r="A32" s="212"/>
      <c r="B32" s="219"/>
      <c r="C32" s="59">
        <v>23</v>
      </c>
      <c r="D32" s="43"/>
      <c r="E32" s="43"/>
      <c r="F32" s="42">
        <v>947.26</v>
      </c>
      <c r="G32" s="56">
        <v>154.33000000000001</v>
      </c>
      <c r="H32" s="56">
        <v>15.88</v>
      </c>
      <c r="I32" s="42">
        <v>35.89</v>
      </c>
      <c r="J32" s="42">
        <v>40.64</v>
      </c>
      <c r="K32" s="42"/>
      <c r="L32" s="42"/>
      <c r="M32" s="42">
        <v>947.26</v>
      </c>
      <c r="N32" s="56">
        <v>154.33000000000001</v>
      </c>
      <c r="O32" s="56">
        <v>15.88</v>
      </c>
      <c r="P32" s="42">
        <v>35.89</v>
      </c>
      <c r="Q32" s="42">
        <v>40.64</v>
      </c>
      <c r="R32" s="42"/>
      <c r="S32" s="42"/>
      <c r="T32" s="57">
        <f t="shared" si="0"/>
        <v>2388</v>
      </c>
      <c r="U32" s="58">
        <f t="shared" si="1"/>
        <v>25704.193199999998</v>
      </c>
    </row>
    <row r="33" spans="1:21" s="34" customFormat="1" x14ac:dyDescent="0.3">
      <c r="A33" s="212"/>
      <c r="B33" s="219"/>
      <c r="C33" s="59">
        <v>24</v>
      </c>
      <c r="D33" s="43"/>
      <c r="E33" s="43"/>
      <c r="F33" s="42">
        <v>947.26</v>
      </c>
      <c r="G33" s="56">
        <v>154.33000000000001</v>
      </c>
      <c r="H33" s="56">
        <v>15.88</v>
      </c>
      <c r="I33" s="42">
        <v>35.89</v>
      </c>
      <c r="J33" s="42">
        <v>40.64</v>
      </c>
      <c r="K33" s="42"/>
      <c r="L33" s="42"/>
      <c r="M33" s="42">
        <v>947.26</v>
      </c>
      <c r="N33" s="56">
        <v>154.33000000000001</v>
      </c>
      <c r="O33" s="56">
        <v>15.88</v>
      </c>
      <c r="P33" s="42">
        <v>35.89</v>
      </c>
      <c r="Q33" s="42">
        <v>40.64</v>
      </c>
      <c r="R33" s="42"/>
      <c r="S33" s="42"/>
      <c r="T33" s="57">
        <f t="shared" si="0"/>
        <v>2388</v>
      </c>
      <c r="U33" s="58">
        <f t="shared" si="1"/>
        <v>25704.193199999998</v>
      </c>
    </row>
    <row r="34" spans="1:21" s="34" customFormat="1" x14ac:dyDescent="0.3">
      <c r="A34" s="212"/>
      <c r="B34" s="219"/>
      <c r="C34" s="59">
        <v>25</v>
      </c>
      <c r="D34" s="43"/>
      <c r="E34" s="43"/>
      <c r="F34" s="42">
        <v>947.26</v>
      </c>
      <c r="G34" s="56">
        <v>154.33000000000001</v>
      </c>
      <c r="H34" s="56">
        <v>15.88</v>
      </c>
      <c r="I34" s="42">
        <v>35.89</v>
      </c>
      <c r="J34" s="42">
        <v>40.64</v>
      </c>
      <c r="K34" s="42"/>
      <c r="L34" s="42"/>
      <c r="M34" s="42">
        <v>947.26</v>
      </c>
      <c r="N34" s="56">
        <v>154.33000000000001</v>
      </c>
      <c r="O34" s="56">
        <v>15.88</v>
      </c>
      <c r="P34" s="42">
        <v>35.89</v>
      </c>
      <c r="Q34" s="42">
        <v>40.64</v>
      </c>
      <c r="R34" s="42"/>
      <c r="S34" s="42"/>
      <c r="T34" s="57">
        <f t="shared" si="0"/>
        <v>2388</v>
      </c>
      <c r="U34" s="58">
        <f t="shared" si="1"/>
        <v>25704.193199999998</v>
      </c>
    </row>
    <row r="35" spans="1:21" s="34" customFormat="1" x14ac:dyDescent="0.3">
      <c r="A35" s="212"/>
      <c r="B35" s="219"/>
      <c r="C35" s="59">
        <v>26</v>
      </c>
      <c r="D35" s="43"/>
      <c r="E35" s="43"/>
      <c r="F35" s="42">
        <v>947.26</v>
      </c>
      <c r="G35" s="56">
        <v>154.33000000000001</v>
      </c>
      <c r="H35" s="56">
        <v>15.88</v>
      </c>
      <c r="I35" s="42">
        <v>35.89</v>
      </c>
      <c r="J35" s="42">
        <v>40.64</v>
      </c>
      <c r="K35" s="42"/>
      <c r="L35" s="42"/>
      <c r="M35" s="42">
        <v>947.26</v>
      </c>
      <c r="N35" s="56">
        <v>154.33000000000001</v>
      </c>
      <c r="O35" s="56">
        <v>15.88</v>
      </c>
      <c r="P35" s="42">
        <v>35.89</v>
      </c>
      <c r="Q35" s="42">
        <v>40.64</v>
      </c>
      <c r="R35" s="42"/>
      <c r="S35" s="42"/>
      <c r="T35" s="57">
        <f t="shared" si="0"/>
        <v>2388</v>
      </c>
      <c r="U35" s="58">
        <f t="shared" si="1"/>
        <v>25704.193199999998</v>
      </c>
    </row>
    <row r="36" spans="1:21" s="34" customFormat="1" x14ac:dyDescent="0.3">
      <c r="A36" s="212"/>
      <c r="B36" s="219"/>
      <c r="C36" s="59">
        <v>27</v>
      </c>
      <c r="D36" s="43"/>
      <c r="E36" s="43"/>
      <c r="F36" s="42">
        <v>947.26</v>
      </c>
      <c r="G36" s="56">
        <v>154.33000000000001</v>
      </c>
      <c r="H36" s="56">
        <v>15.88</v>
      </c>
      <c r="I36" s="42">
        <v>35.89</v>
      </c>
      <c r="J36" s="42">
        <v>40.64</v>
      </c>
      <c r="K36" s="42"/>
      <c r="L36" s="42"/>
      <c r="M36" s="42">
        <v>947.26</v>
      </c>
      <c r="N36" s="56">
        <v>154.33000000000001</v>
      </c>
      <c r="O36" s="56">
        <v>15.88</v>
      </c>
      <c r="P36" s="42">
        <v>35.89</v>
      </c>
      <c r="Q36" s="42">
        <v>40.64</v>
      </c>
      <c r="R36" s="42"/>
      <c r="S36" s="42"/>
      <c r="T36" s="57">
        <f t="shared" si="0"/>
        <v>2388</v>
      </c>
      <c r="U36" s="58">
        <f t="shared" si="1"/>
        <v>25704.193199999998</v>
      </c>
    </row>
    <row r="37" spans="1:21" s="34" customFormat="1" x14ac:dyDescent="0.3">
      <c r="A37" s="212"/>
      <c r="B37" s="219"/>
      <c r="C37" s="59">
        <v>28</v>
      </c>
      <c r="D37" s="43"/>
      <c r="E37" s="43"/>
      <c r="F37" s="42">
        <v>947.26</v>
      </c>
      <c r="G37" s="56">
        <v>154.33000000000001</v>
      </c>
      <c r="H37" s="56">
        <v>15.88</v>
      </c>
      <c r="I37" s="42">
        <v>35.89</v>
      </c>
      <c r="J37" s="42">
        <v>40.64</v>
      </c>
      <c r="K37" s="42"/>
      <c r="L37" s="42"/>
      <c r="M37" s="42">
        <v>947.26</v>
      </c>
      <c r="N37" s="56">
        <v>154.33000000000001</v>
      </c>
      <c r="O37" s="56">
        <v>15.88</v>
      </c>
      <c r="P37" s="42">
        <v>35.89</v>
      </c>
      <c r="Q37" s="42">
        <v>40.64</v>
      </c>
      <c r="R37" s="42"/>
      <c r="S37" s="42"/>
      <c r="T37" s="57">
        <f t="shared" si="0"/>
        <v>2388</v>
      </c>
      <c r="U37" s="58">
        <f t="shared" si="1"/>
        <v>25704.193199999998</v>
      </c>
    </row>
    <row r="38" spans="1:21" s="34" customFormat="1" x14ac:dyDescent="0.3">
      <c r="A38" s="212"/>
      <c r="B38" s="219"/>
      <c r="C38" s="59">
        <v>29</v>
      </c>
      <c r="D38" s="43"/>
      <c r="E38" s="43"/>
      <c r="F38" s="42">
        <v>947.26</v>
      </c>
      <c r="G38" s="56">
        <v>154.33000000000001</v>
      </c>
      <c r="H38" s="56">
        <v>15.88</v>
      </c>
      <c r="I38" s="42">
        <v>35.89</v>
      </c>
      <c r="J38" s="42">
        <v>40.64</v>
      </c>
      <c r="K38" s="42"/>
      <c r="L38" s="42"/>
      <c r="M38" s="42">
        <v>947.26</v>
      </c>
      <c r="N38" s="56">
        <v>154.33000000000001</v>
      </c>
      <c r="O38" s="56">
        <v>15.88</v>
      </c>
      <c r="P38" s="42">
        <v>35.89</v>
      </c>
      <c r="Q38" s="42">
        <v>40.64</v>
      </c>
      <c r="R38" s="42"/>
      <c r="S38" s="42"/>
      <c r="T38" s="57">
        <f t="shared" si="0"/>
        <v>2388</v>
      </c>
      <c r="U38" s="58">
        <f t="shared" si="1"/>
        <v>25704.193199999998</v>
      </c>
    </row>
    <row r="39" spans="1:21" s="34" customFormat="1" x14ac:dyDescent="0.3">
      <c r="A39" s="212"/>
      <c r="B39" s="219"/>
      <c r="C39" s="59">
        <v>30</v>
      </c>
      <c r="D39" s="43"/>
      <c r="E39" s="43"/>
      <c r="F39" s="42">
        <v>947.26</v>
      </c>
      <c r="G39" s="56">
        <v>154.33000000000001</v>
      </c>
      <c r="H39" s="56">
        <v>15.88</v>
      </c>
      <c r="I39" s="42">
        <v>35.89</v>
      </c>
      <c r="J39" s="42">
        <v>40.64</v>
      </c>
      <c r="K39" s="42"/>
      <c r="L39" s="42"/>
      <c r="M39" s="42">
        <v>947.26</v>
      </c>
      <c r="N39" s="56">
        <v>154.33000000000001</v>
      </c>
      <c r="O39" s="56">
        <v>15.88</v>
      </c>
      <c r="P39" s="42">
        <v>35.89</v>
      </c>
      <c r="Q39" s="42">
        <v>40.64</v>
      </c>
      <c r="R39" s="42"/>
      <c r="S39" s="42"/>
      <c r="T39" s="57">
        <f t="shared" si="0"/>
        <v>2388</v>
      </c>
      <c r="U39" s="58">
        <f t="shared" si="1"/>
        <v>25704.193199999998</v>
      </c>
    </row>
    <row r="40" spans="1:21" s="34" customFormat="1" ht="15" thickBot="1" x14ac:dyDescent="0.35">
      <c r="A40" s="220"/>
      <c r="B40" s="222"/>
      <c r="C40" s="59">
        <v>31</v>
      </c>
      <c r="D40" s="61"/>
      <c r="E40" s="43"/>
      <c r="F40" s="42">
        <v>947.26</v>
      </c>
      <c r="G40" s="56">
        <v>154.33000000000001</v>
      </c>
      <c r="H40" s="56">
        <v>15.88</v>
      </c>
      <c r="I40" s="42">
        <v>35.89</v>
      </c>
      <c r="J40" s="42">
        <v>40.64</v>
      </c>
      <c r="K40" s="42"/>
      <c r="L40" s="42"/>
      <c r="M40" s="42">
        <v>947.26</v>
      </c>
      <c r="N40" s="56">
        <v>154.33000000000001</v>
      </c>
      <c r="O40" s="56">
        <v>15.88</v>
      </c>
      <c r="P40" s="42">
        <v>35.89</v>
      </c>
      <c r="Q40" s="42">
        <v>40.64</v>
      </c>
      <c r="R40" s="42"/>
      <c r="S40" s="42"/>
      <c r="T40" s="57">
        <f t="shared" si="0"/>
        <v>2388</v>
      </c>
      <c r="U40" s="58">
        <f t="shared" si="1"/>
        <v>25704.193199999998</v>
      </c>
    </row>
    <row r="41" spans="1:21" x14ac:dyDescent="0.3">
      <c r="A41" s="213" t="s">
        <v>8</v>
      </c>
      <c r="B41" s="214"/>
      <c r="C41" s="215"/>
      <c r="D41" s="107"/>
      <c r="E41" s="107"/>
      <c r="F41" s="63">
        <f t="shared" ref="F41:S41" si="2">SUM(F7:F40)</f>
        <v>24567.78999999999</v>
      </c>
      <c r="G41" s="63">
        <f t="shared" si="2"/>
        <v>4303.2399999999989</v>
      </c>
      <c r="H41" s="63">
        <f t="shared" si="2"/>
        <v>551.13999999999987</v>
      </c>
      <c r="I41" s="63">
        <f t="shared" si="2"/>
        <v>969.13999999999976</v>
      </c>
      <c r="J41" s="63">
        <f t="shared" si="2"/>
        <v>1097.6399999999999</v>
      </c>
      <c r="K41" s="63">
        <f t="shared" si="2"/>
        <v>213.86</v>
      </c>
      <c r="L41" s="63">
        <f t="shared" si="2"/>
        <v>370.01</v>
      </c>
      <c r="M41" s="63">
        <f t="shared" si="2"/>
        <v>24782.709999999988</v>
      </c>
      <c r="N41" s="63">
        <f t="shared" si="2"/>
        <v>4166.9099999999989</v>
      </c>
      <c r="O41" s="63">
        <f t="shared" si="2"/>
        <v>630.69999999999993</v>
      </c>
      <c r="P41" s="63">
        <f t="shared" si="2"/>
        <v>969.13999999999976</v>
      </c>
      <c r="Q41" s="63">
        <f t="shared" si="2"/>
        <v>1097.6399999999999</v>
      </c>
      <c r="R41" s="63">
        <f t="shared" si="2"/>
        <v>213.86</v>
      </c>
      <c r="S41" s="63">
        <f t="shared" si="2"/>
        <v>267.77999999999997</v>
      </c>
      <c r="T41" s="208">
        <f>SUM(T8:T40)</f>
        <v>64201.56</v>
      </c>
      <c r="U41" s="197">
        <f t="shared" si="1"/>
        <v>691059.17168399994</v>
      </c>
    </row>
    <row r="42" spans="1:21" ht="15" thickBot="1" x14ac:dyDescent="0.35">
      <c r="A42" s="199" t="s">
        <v>60</v>
      </c>
      <c r="B42" s="200"/>
      <c r="C42" s="201"/>
      <c r="D42" s="108">
        <f>SUM(D8:D41)</f>
        <v>1036</v>
      </c>
      <c r="E42" s="108">
        <f>SUM(E8:E41)</f>
        <v>521</v>
      </c>
      <c r="F42" s="205">
        <f>F41:H41+K41+L41</f>
        <v>25151.659999999989</v>
      </c>
      <c r="G42" s="206"/>
      <c r="H42" s="206"/>
      <c r="I42" s="206"/>
      <c r="J42" s="206"/>
      <c r="K42" s="206"/>
      <c r="L42" s="207"/>
      <c r="M42" s="205">
        <f>M41:O41+R41+S41</f>
        <v>25264.349999999988</v>
      </c>
      <c r="N42" s="206"/>
      <c r="O42" s="206"/>
      <c r="P42" s="206"/>
      <c r="Q42" s="206"/>
      <c r="R42" s="206"/>
      <c r="S42" s="207"/>
      <c r="T42" s="209"/>
      <c r="U42" s="198"/>
    </row>
    <row r="43" spans="1:21" x14ac:dyDescent="0.3">
      <c r="A43" s="3"/>
      <c r="B43" s="3"/>
      <c r="C43" s="3"/>
    </row>
    <row r="44" spans="1:21" ht="15.6" x14ac:dyDescent="0.3">
      <c r="A44" s="2" t="s">
        <v>68</v>
      </c>
      <c r="B44" s="65"/>
      <c r="G44" s="66" t="s">
        <v>29</v>
      </c>
      <c r="H44" s="66"/>
      <c r="I44" s="66"/>
      <c r="J44" s="66"/>
      <c r="K44" s="67"/>
      <c r="L44" s="67"/>
      <c r="M44" s="67"/>
      <c r="N44" s="67"/>
      <c r="O44" s="67"/>
      <c r="Q44" s="67"/>
    </row>
    <row r="45" spans="1:21" ht="15.6" x14ac:dyDescent="0.3">
      <c r="A45" s="2" t="s">
        <v>69</v>
      </c>
      <c r="B45" s="69"/>
      <c r="C45" s="70"/>
      <c r="D45" s="71"/>
      <c r="E45" s="71"/>
      <c r="F45" s="72"/>
      <c r="G45" s="73" t="s">
        <v>33</v>
      </c>
      <c r="H45" s="73"/>
      <c r="I45" s="73"/>
      <c r="J45" s="73"/>
      <c r="K45" s="3">
        <f>D42</f>
        <v>1036</v>
      </c>
      <c r="L45" s="73"/>
      <c r="M45" s="73"/>
      <c r="N45" s="73"/>
      <c r="O45" s="73"/>
      <c r="Q45" s="73"/>
      <c r="R45" s="74"/>
      <c r="S45" s="75"/>
    </row>
    <row r="46" spans="1:21" ht="15.6" x14ac:dyDescent="0.3">
      <c r="B46" s="69"/>
      <c r="C46" s="70"/>
      <c r="D46" s="71"/>
      <c r="E46" s="71"/>
      <c r="F46" s="72"/>
      <c r="G46" s="73" t="s">
        <v>34</v>
      </c>
      <c r="H46" s="73"/>
      <c r="I46" s="73"/>
      <c r="J46" s="73"/>
      <c r="K46" s="3">
        <f>E42</f>
        <v>521</v>
      </c>
      <c r="L46" s="73"/>
      <c r="M46" s="73"/>
      <c r="N46" s="73"/>
      <c r="O46" s="73"/>
      <c r="Q46" s="73"/>
      <c r="R46" s="74"/>
      <c r="S46" s="75"/>
    </row>
    <row r="47" spans="1:21" ht="15.6" x14ac:dyDescent="0.3">
      <c r="B47" s="69"/>
      <c r="C47" s="70"/>
      <c r="D47" s="71"/>
      <c r="E47" s="71"/>
      <c r="F47" s="72"/>
      <c r="G47" s="73"/>
      <c r="H47" s="73"/>
      <c r="I47" s="73"/>
      <c r="J47" s="73"/>
      <c r="K47" s="3"/>
      <c r="L47" s="73"/>
      <c r="M47" s="73"/>
      <c r="N47" s="73"/>
      <c r="O47" s="73"/>
      <c r="Q47" s="73"/>
      <c r="R47" s="74"/>
      <c r="S47" s="75"/>
    </row>
    <row r="48" spans="1:21" ht="15.6" x14ac:dyDescent="0.3">
      <c r="B48" s="69"/>
      <c r="C48" s="70"/>
      <c r="D48" s="71"/>
      <c r="E48" s="71"/>
      <c r="F48" s="72"/>
      <c r="G48" s="129" t="s">
        <v>63</v>
      </c>
      <c r="H48" s="73"/>
      <c r="I48" s="73"/>
      <c r="J48" s="73"/>
      <c r="L48" s="3"/>
      <c r="O48" s="124"/>
      <c r="Q48" s="73"/>
      <c r="R48" s="73"/>
      <c r="S48" s="131" t="s">
        <v>59</v>
      </c>
    </row>
    <row r="49" spans="2:19" ht="15.6" x14ac:dyDescent="0.3">
      <c r="B49" s="69"/>
      <c r="C49" s="70"/>
      <c r="D49" s="71"/>
      <c r="E49" s="71"/>
      <c r="F49" s="72"/>
      <c r="G49" s="73" t="s">
        <v>64</v>
      </c>
      <c r="H49" s="73"/>
      <c r="J49" s="134">
        <v>520</v>
      </c>
      <c r="K49" s="134" t="s">
        <v>56</v>
      </c>
      <c r="L49" s="134">
        <f>F41+M41</f>
        <v>49350.499999999978</v>
      </c>
      <c r="M49" s="134" t="s">
        <v>27</v>
      </c>
      <c r="N49" s="67">
        <f>L49*10.7639</f>
        <v>531203.84694999969</v>
      </c>
      <c r="O49" s="134" t="s">
        <v>7</v>
      </c>
      <c r="Q49" s="72"/>
      <c r="R49" s="134"/>
      <c r="S49" s="73">
        <f>N49/500</f>
        <v>1062.4076938999995</v>
      </c>
    </row>
    <row r="50" spans="2:19" ht="23.4" x14ac:dyDescent="0.45">
      <c r="B50" s="69"/>
      <c r="C50" s="70"/>
      <c r="D50" s="71"/>
      <c r="E50" s="71"/>
      <c r="F50" s="72"/>
      <c r="G50" s="73"/>
      <c r="H50" s="73"/>
      <c r="J50" s="134"/>
      <c r="K50" s="134"/>
      <c r="L50" s="72"/>
      <c r="M50" s="72"/>
      <c r="N50" s="134"/>
      <c r="O50" s="134"/>
      <c r="Q50" s="134"/>
      <c r="R50" s="131" t="s">
        <v>57</v>
      </c>
      <c r="S50" s="132">
        <v>1067</v>
      </c>
    </row>
    <row r="51" spans="2:19" ht="15.6" x14ac:dyDescent="0.3">
      <c r="B51" s="69"/>
      <c r="C51" s="70"/>
      <c r="D51" s="71"/>
      <c r="E51" s="71"/>
      <c r="F51" s="72"/>
      <c r="H51" s="73"/>
      <c r="I51" s="73"/>
      <c r="K51" s="73"/>
      <c r="L51" s="73"/>
      <c r="N51" s="3"/>
      <c r="Q51" s="73"/>
      <c r="R51" s="73"/>
      <c r="S51" s="75"/>
    </row>
    <row r="52" spans="2:19" ht="16.2" thickBot="1" x14ac:dyDescent="0.35">
      <c r="B52" s="69"/>
      <c r="C52" s="70"/>
      <c r="D52" s="71"/>
      <c r="E52" s="71"/>
      <c r="F52" s="72"/>
      <c r="G52" s="73"/>
      <c r="H52" s="73"/>
      <c r="I52" s="73"/>
      <c r="J52" s="73"/>
      <c r="K52" s="73"/>
      <c r="L52" s="73"/>
      <c r="M52" s="73"/>
      <c r="N52" s="73"/>
      <c r="O52" s="73"/>
      <c r="P52" s="73"/>
      <c r="R52" s="68" t="s">
        <v>27</v>
      </c>
      <c r="S52" s="68" t="s">
        <v>7</v>
      </c>
    </row>
    <row r="53" spans="2:19" ht="24" thickBot="1" x14ac:dyDescent="0.5">
      <c r="G53" s="138" t="s">
        <v>51</v>
      </c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40">
        <f>SUM(F42+M42)</f>
        <v>50416.00999999998</v>
      </c>
      <c r="S53" s="141">
        <f t="shared" ref="S53" si="3">R53*10.7639</f>
        <v>542672.89003899973</v>
      </c>
    </row>
    <row r="54" spans="2:19" ht="18.600000000000001" thickBot="1" x14ac:dyDescent="0.4">
      <c r="G54" s="76" t="s">
        <v>48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8">
        <f>SUM(F41:S41)</f>
        <v>64201.559999999961</v>
      </c>
      <c r="S54" s="79">
        <f>R54*10.7639</f>
        <v>691059.17168399959</v>
      </c>
    </row>
    <row r="56" spans="2:19" ht="23.4" x14ac:dyDescent="0.45">
      <c r="G56" s="121" t="s">
        <v>37</v>
      </c>
      <c r="H56" s="120"/>
      <c r="I56" s="120"/>
      <c r="J56" s="120"/>
      <c r="K56" s="120"/>
      <c r="L56" s="120"/>
    </row>
    <row r="57" spans="2:19" ht="23.4" x14ac:dyDescent="0.45">
      <c r="G57" s="122">
        <v>3</v>
      </c>
      <c r="H57" s="123" t="s">
        <v>46</v>
      </c>
      <c r="I57" s="123">
        <f>G57*4046.86</f>
        <v>12140.58</v>
      </c>
      <c r="J57" s="123" t="s">
        <v>47</v>
      </c>
      <c r="K57" s="136">
        <f>I57*10.7639</f>
        <v>130679.98906199999</v>
      </c>
      <c r="L57" s="133" t="s">
        <v>7</v>
      </c>
      <c r="N57" s="118"/>
    </row>
    <row r="58" spans="2:19" ht="15.6" x14ac:dyDescent="0.3">
      <c r="G58" s="118"/>
      <c r="H58" s="118"/>
      <c r="I58" s="118"/>
      <c r="J58" s="119"/>
      <c r="K58" s="118"/>
      <c r="L58" s="118"/>
      <c r="M58" s="118"/>
      <c r="N58" s="118"/>
    </row>
    <row r="59" spans="2:19" ht="23.4" x14ac:dyDescent="0.45">
      <c r="G59" s="121" t="s">
        <v>45</v>
      </c>
      <c r="H59" s="65"/>
      <c r="I59" s="65"/>
      <c r="J59" s="69"/>
      <c r="K59" s="65"/>
      <c r="L59" s="65"/>
      <c r="M59" s="65"/>
      <c r="N59" s="65"/>
    </row>
    <row r="60" spans="2:19" ht="23.4" x14ac:dyDescent="0.45">
      <c r="G60" s="125">
        <f>R53/I57</f>
        <v>4.1526854565432609</v>
      </c>
      <c r="H60" s="65"/>
      <c r="I60" s="65"/>
      <c r="J60" s="84"/>
      <c r="K60" s="65"/>
      <c r="L60" s="65"/>
      <c r="M60" s="65"/>
      <c r="N60" s="65"/>
    </row>
    <row r="63" spans="2:19" x14ac:dyDescent="0.3"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</row>
    <row r="64" spans="2:19" x14ac:dyDescent="0.3">
      <c r="F64" s="94"/>
      <c r="G64" s="65"/>
      <c r="H64" s="69"/>
      <c r="I64" s="65"/>
      <c r="J64" s="65"/>
      <c r="K64" s="65"/>
      <c r="L64" s="65"/>
      <c r="M64" s="65"/>
      <c r="N64" s="65"/>
      <c r="O64" s="69"/>
      <c r="P64" s="65"/>
      <c r="Q64" s="65"/>
      <c r="R64" s="65"/>
    </row>
    <row r="65" spans="6:18" x14ac:dyDescent="0.3">
      <c r="F65" s="65"/>
      <c r="G65" s="65"/>
      <c r="H65" s="69"/>
      <c r="I65" s="65"/>
      <c r="J65" s="65"/>
      <c r="K65" s="65"/>
      <c r="L65" s="65"/>
      <c r="M65" s="65"/>
      <c r="N65" s="65"/>
      <c r="O65" s="69"/>
      <c r="P65" s="65"/>
      <c r="Q65" s="65"/>
      <c r="R65" s="65"/>
    </row>
    <row r="66" spans="6:18" x14ac:dyDescent="0.3">
      <c r="F66" s="65"/>
      <c r="G66" s="65"/>
      <c r="H66" s="69"/>
      <c r="I66" s="65"/>
      <c r="J66" s="65"/>
      <c r="K66" s="65"/>
      <c r="L66" s="65"/>
      <c r="M66" s="65"/>
      <c r="N66" s="65"/>
      <c r="O66" s="84"/>
      <c r="P66" s="65"/>
      <c r="Q66" s="65"/>
      <c r="R66" s="65"/>
    </row>
    <row r="67" spans="6:18" x14ac:dyDescent="0.3">
      <c r="F67" s="65"/>
      <c r="G67" s="94"/>
      <c r="H67" s="69"/>
      <c r="I67" s="65"/>
      <c r="J67" s="65"/>
      <c r="K67" s="65"/>
      <c r="L67" s="65"/>
      <c r="M67" s="65"/>
      <c r="N67" s="65"/>
      <c r="O67" s="65"/>
      <c r="P67" s="65"/>
      <c r="Q67" s="65"/>
      <c r="R67" s="65"/>
    </row>
    <row r="68" spans="6:18" x14ac:dyDescent="0.3">
      <c r="F68" s="65"/>
      <c r="G68" s="65"/>
      <c r="H68" s="84"/>
      <c r="I68" s="85"/>
      <c r="J68" s="85"/>
      <c r="K68" s="85"/>
      <c r="L68" s="65"/>
      <c r="M68" s="65"/>
      <c r="N68" s="65"/>
      <c r="O68" s="65"/>
      <c r="P68" s="65"/>
      <c r="Q68" s="65"/>
      <c r="R68" s="65"/>
    </row>
    <row r="69" spans="6:18" x14ac:dyDescent="0.3"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</row>
    <row r="70" spans="6:18" x14ac:dyDescent="0.3"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</row>
    <row r="71" spans="6:18" x14ac:dyDescent="0.3"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</row>
  </sheetData>
  <mergeCells count="19">
    <mergeCell ref="A4:B5"/>
    <mergeCell ref="D6:E6"/>
    <mergeCell ref="A16:A40"/>
    <mergeCell ref="A7:A8"/>
    <mergeCell ref="F42:L42"/>
    <mergeCell ref="A9:A14"/>
    <mergeCell ref="A41:C41"/>
    <mergeCell ref="A42:C42"/>
    <mergeCell ref="B15:B40"/>
    <mergeCell ref="T41:T42"/>
    <mergeCell ref="D4:E4"/>
    <mergeCell ref="R1:S1"/>
    <mergeCell ref="R2:S2"/>
    <mergeCell ref="U41:U42"/>
    <mergeCell ref="T4:U4"/>
    <mergeCell ref="F5:L5"/>
    <mergeCell ref="M5:S5"/>
    <mergeCell ref="M42:S42"/>
    <mergeCell ref="F4:S4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0"/>
  <sheetViews>
    <sheetView topLeftCell="K22" zoomScale="70" zoomScaleNormal="70" zoomScaleSheetLayoutView="100" workbookViewId="0">
      <selection activeCell="D17" sqref="D17"/>
    </sheetView>
  </sheetViews>
  <sheetFormatPr defaultColWidth="9.109375" defaultRowHeight="14.4" x14ac:dyDescent="0.3"/>
  <cols>
    <col min="1" max="1" width="7.6640625" style="2" customWidth="1"/>
    <col min="2" max="2" width="23.6640625" style="2" customWidth="1"/>
    <col min="3" max="3" width="9.109375" style="2" customWidth="1"/>
    <col min="4" max="6" width="9.6640625" style="2" customWidth="1"/>
    <col min="7" max="7" width="11.6640625" style="2" customWidth="1"/>
    <col min="8" max="11" width="9.6640625" style="2" customWidth="1"/>
    <col min="12" max="13" width="11.6640625" style="2" customWidth="1"/>
    <col min="14" max="17" width="9.6640625" style="2" customWidth="1"/>
    <col min="18" max="19" width="11.6640625" style="2" customWidth="1"/>
    <col min="20" max="22" width="9.6640625" style="2" customWidth="1"/>
    <col min="23" max="24" width="11.6640625" style="2" customWidth="1"/>
    <col min="25" max="27" width="9.6640625" style="2" customWidth="1"/>
    <col min="28" max="29" width="11.6640625" style="2" customWidth="1"/>
    <col min="30" max="30" width="9.6640625" style="2" customWidth="1"/>
    <col min="31" max="32" width="13.6640625" style="2" customWidth="1"/>
    <col min="33" max="34" width="13.6640625" style="2" hidden="1" customWidth="1"/>
    <col min="35" max="35" width="21.44140625" style="2" customWidth="1"/>
    <col min="36" max="36" width="18.6640625" style="2" customWidth="1"/>
    <col min="37" max="37" width="19.109375" style="2" customWidth="1"/>
    <col min="38" max="16384" width="9.109375" style="2"/>
  </cols>
  <sheetData>
    <row r="1" spans="1:37" x14ac:dyDescent="0.3">
      <c r="A1" s="3" t="s">
        <v>55</v>
      </c>
      <c r="AD1" s="5" t="s">
        <v>11</v>
      </c>
      <c r="AE1" s="183">
        <v>42236</v>
      </c>
      <c r="AF1" s="183"/>
    </row>
    <row r="2" spans="1:37" x14ac:dyDescent="0.3">
      <c r="A2" s="3"/>
      <c r="B2" s="4"/>
      <c r="C2" s="96"/>
      <c r="AD2" s="5" t="s">
        <v>12</v>
      </c>
      <c r="AE2" s="184" t="s">
        <v>72</v>
      </c>
      <c r="AF2" s="184"/>
    </row>
    <row r="3" spans="1:37" x14ac:dyDescent="0.3">
      <c r="A3" s="3"/>
      <c r="B3" s="3"/>
      <c r="AG3" s="5"/>
      <c r="AH3" s="5"/>
      <c r="AJ3" s="5"/>
    </row>
    <row r="4" spans="1:37" x14ac:dyDescent="0.3">
      <c r="A4" s="185" t="s">
        <v>25</v>
      </c>
      <c r="B4" s="186"/>
      <c r="C4" s="6" t="s">
        <v>5</v>
      </c>
      <c r="D4" s="192" t="s">
        <v>32</v>
      </c>
      <c r="E4" s="193"/>
      <c r="F4" s="180" t="s">
        <v>26</v>
      </c>
      <c r="G4" s="181"/>
      <c r="H4" s="181"/>
      <c r="I4" s="181"/>
      <c r="J4" s="181"/>
      <c r="K4" s="182"/>
      <c r="L4" s="189" t="s">
        <v>14</v>
      </c>
      <c r="M4" s="190"/>
      <c r="N4" s="190"/>
      <c r="O4" s="190"/>
      <c r="P4" s="190"/>
      <c r="Q4" s="191"/>
      <c r="R4" s="177" t="s">
        <v>30</v>
      </c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9"/>
      <c r="AG4" s="175" t="s">
        <v>38</v>
      </c>
      <c r="AH4" s="176"/>
      <c r="AI4" s="7"/>
      <c r="AJ4" s="8"/>
      <c r="AK4" s="8"/>
    </row>
    <row r="5" spans="1:37" ht="33.75" customHeight="1" x14ac:dyDescent="0.3">
      <c r="A5" s="187"/>
      <c r="B5" s="188"/>
      <c r="C5" s="9"/>
      <c r="D5" s="110" t="s">
        <v>36</v>
      </c>
      <c r="E5" s="109" t="s">
        <v>35</v>
      </c>
      <c r="F5" s="10"/>
      <c r="G5" s="10"/>
      <c r="H5" s="10"/>
      <c r="I5" s="10"/>
      <c r="J5" s="10"/>
      <c r="K5" s="10"/>
      <c r="L5" s="11"/>
      <c r="M5" s="150" t="s">
        <v>16</v>
      </c>
      <c r="N5" s="150"/>
      <c r="O5" s="150"/>
      <c r="P5" s="150"/>
      <c r="Q5" s="13"/>
      <c r="R5" s="177" t="s">
        <v>15</v>
      </c>
      <c r="S5" s="178"/>
      <c r="T5" s="178"/>
      <c r="U5" s="178"/>
      <c r="V5" s="178"/>
      <c r="W5" s="177" t="s">
        <v>13</v>
      </c>
      <c r="X5" s="178"/>
      <c r="Y5" s="178"/>
      <c r="Z5" s="178"/>
      <c r="AA5" s="178"/>
      <c r="AB5" s="223"/>
      <c r="AC5" s="223"/>
      <c r="AD5" s="223"/>
      <c r="AE5" s="223"/>
      <c r="AF5" s="223"/>
      <c r="AG5" s="14"/>
      <c r="AH5" s="15"/>
    </row>
    <row r="6" spans="1:37" x14ac:dyDescent="0.3">
      <c r="A6" s="16"/>
      <c r="B6" s="16" t="s">
        <v>10</v>
      </c>
      <c r="C6" s="17"/>
      <c r="D6" s="194" t="s">
        <v>49</v>
      </c>
      <c r="E6" s="195"/>
      <c r="F6" s="104" t="s">
        <v>4</v>
      </c>
      <c r="G6" s="18" t="s">
        <v>2</v>
      </c>
      <c r="H6" s="113" t="s">
        <v>3</v>
      </c>
      <c r="I6" s="113" t="s">
        <v>20</v>
      </c>
      <c r="J6" s="113" t="s">
        <v>21</v>
      </c>
      <c r="K6" s="113" t="s">
        <v>24</v>
      </c>
      <c r="L6" s="19" t="s">
        <v>4</v>
      </c>
      <c r="M6" s="19" t="s">
        <v>2</v>
      </c>
      <c r="N6" s="20" t="s">
        <v>3</v>
      </c>
      <c r="O6" s="20" t="s">
        <v>20</v>
      </c>
      <c r="P6" s="20" t="s">
        <v>21</v>
      </c>
      <c r="Q6" s="20" t="s">
        <v>24</v>
      </c>
      <c r="R6" s="21" t="s">
        <v>4</v>
      </c>
      <c r="S6" s="21" t="s">
        <v>2</v>
      </c>
      <c r="T6" s="21" t="s">
        <v>3</v>
      </c>
      <c r="U6" s="162" t="s">
        <v>20</v>
      </c>
      <c r="V6" s="162" t="s">
        <v>21</v>
      </c>
      <c r="W6" s="21" t="s">
        <v>4</v>
      </c>
      <c r="X6" s="21" t="s">
        <v>2</v>
      </c>
      <c r="Y6" s="164" t="s">
        <v>3</v>
      </c>
      <c r="Z6" s="164" t="s">
        <v>20</v>
      </c>
      <c r="AA6" s="164" t="s">
        <v>21</v>
      </c>
      <c r="AB6"/>
      <c r="AC6"/>
      <c r="AD6"/>
      <c r="AE6"/>
      <c r="AF6"/>
      <c r="AG6" s="23" t="s">
        <v>27</v>
      </c>
      <c r="AH6" s="23" t="s">
        <v>7</v>
      </c>
    </row>
    <row r="7" spans="1:37" s="34" customFormat="1" x14ac:dyDescent="0.3">
      <c r="A7" s="210"/>
      <c r="B7" s="24"/>
      <c r="C7" s="147"/>
      <c r="D7" s="101"/>
      <c r="E7" s="26"/>
      <c r="F7" s="27"/>
      <c r="G7" s="27"/>
      <c r="H7" s="114"/>
      <c r="I7" s="114"/>
      <c r="J7" s="114"/>
      <c r="K7" s="114"/>
      <c r="L7" s="28"/>
      <c r="M7" s="28"/>
      <c r="N7" s="29"/>
      <c r="O7" s="29"/>
      <c r="P7" s="29"/>
      <c r="Q7" s="29"/>
      <c r="R7" s="30"/>
      <c r="S7" s="30"/>
      <c r="T7" s="30"/>
      <c r="U7" s="165"/>
      <c r="V7" s="30"/>
      <c r="W7" s="31"/>
      <c r="X7" s="166"/>
      <c r="Y7" s="30"/>
      <c r="Z7" s="30"/>
      <c r="AA7" s="31"/>
      <c r="AB7"/>
      <c r="AC7"/>
      <c r="AD7"/>
      <c r="AE7"/>
      <c r="AF7"/>
      <c r="AG7" s="32"/>
      <c r="AH7" s="33"/>
    </row>
    <row r="8" spans="1:37" s="34" customFormat="1" x14ac:dyDescent="0.3">
      <c r="A8" s="211"/>
      <c r="B8" s="50" t="s">
        <v>43</v>
      </c>
      <c r="C8" s="148" t="s">
        <v>6</v>
      </c>
      <c r="D8" s="102">
        <v>452</v>
      </c>
      <c r="E8" s="36">
        <v>444</v>
      </c>
      <c r="F8" s="105"/>
      <c r="G8" s="86"/>
      <c r="H8" s="113"/>
      <c r="I8" s="113"/>
      <c r="J8" s="113"/>
      <c r="K8" s="167"/>
      <c r="L8" s="37"/>
      <c r="M8" s="37"/>
      <c r="N8" s="37"/>
      <c r="O8" s="37"/>
      <c r="P8" s="45"/>
      <c r="Q8" s="37"/>
      <c r="R8" s="38"/>
      <c r="S8" s="39"/>
      <c r="T8" s="38"/>
      <c r="U8" s="38">
        <v>25</v>
      </c>
      <c r="V8" s="38">
        <v>32</v>
      </c>
      <c r="W8" s="22"/>
      <c r="X8" s="51"/>
      <c r="Y8" s="38"/>
      <c r="Z8" s="38">
        <v>25</v>
      </c>
      <c r="AA8" s="22">
        <v>32</v>
      </c>
      <c r="AB8"/>
      <c r="AC8"/>
      <c r="AD8"/>
      <c r="AE8"/>
      <c r="AF8"/>
      <c r="AG8" s="40"/>
      <c r="AH8" s="41"/>
    </row>
    <row r="9" spans="1:37" s="34" customFormat="1" ht="15" customHeight="1" x14ac:dyDescent="0.3">
      <c r="A9" s="216" t="s">
        <v>9</v>
      </c>
      <c r="B9" s="111" t="s">
        <v>39</v>
      </c>
      <c r="C9" s="147" t="s">
        <v>0</v>
      </c>
      <c r="D9" s="103">
        <v>78</v>
      </c>
      <c r="E9" s="26"/>
      <c r="F9" s="87">
        <v>5265</v>
      </c>
      <c r="G9" s="87">
        <v>4174.49</v>
      </c>
      <c r="H9" s="115">
        <v>362.62</v>
      </c>
      <c r="I9" s="88">
        <v>32.198399999999999</v>
      </c>
      <c r="J9" s="115">
        <v>0</v>
      </c>
      <c r="K9" s="115">
        <v>148.66990000000001</v>
      </c>
      <c r="L9" s="93"/>
      <c r="M9" s="93">
        <v>599.13</v>
      </c>
      <c r="N9" s="28">
        <v>175.6</v>
      </c>
      <c r="O9" s="60">
        <v>33.630000000000003</v>
      </c>
      <c r="P9" s="127">
        <v>41</v>
      </c>
      <c r="Q9" s="143" t="s">
        <v>50</v>
      </c>
      <c r="R9" s="55" t="s">
        <v>1</v>
      </c>
      <c r="S9" s="55" t="s">
        <v>1</v>
      </c>
      <c r="T9" s="56" t="s">
        <v>1</v>
      </c>
      <c r="U9" s="42">
        <v>24.8</v>
      </c>
      <c r="V9" s="42">
        <v>32.164200000000001</v>
      </c>
      <c r="W9" s="168" t="s">
        <v>1</v>
      </c>
      <c r="X9" s="54" t="s">
        <v>1</v>
      </c>
      <c r="Y9" s="42" t="s">
        <v>1</v>
      </c>
      <c r="Z9" s="42">
        <v>24.8</v>
      </c>
      <c r="AA9" s="42">
        <v>32.164200000000001</v>
      </c>
      <c r="AB9"/>
      <c r="AC9"/>
      <c r="AD9"/>
      <c r="AE9"/>
      <c r="AF9"/>
      <c r="AG9" s="32">
        <f t="shared" ref="AG9:AG14" si="0">SUM(F9:AF9)</f>
        <v>10946.266699999996</v>
      </c>
      <c r="AH9" s="32">
        <f>AG9*10.7639</f>
        <v>117824.52013212995</v>
      </c>
    </row>
    <row r="10" spans="1:37" s="34" customFormat="1" x14ac:dyDescent="0.3">
      <c r="A10" s="212"/>
      <c r="B10" s="149"/>
      <c r="C10" s="148">
        <v>1</v>
      </c>
      <c r="D10" s="92"/>
      <c r="E10" s="43"/>
      <c r="F10" s="89">
        <v>7339</v>
      </c>
      <c r="G10" s="88">
        <v>3162.8348564600001</v>
      </c>
      <c r="H10" s="88">
        <v>0</v>
      </c>
      <c r="I10" s="88">
        <v>32.198399999999999</v>
      </c>
      <c r="J10" s="88">
        <v>0</v>
      </c>
      <c r="K10" s="169">
        <v>148.66990000000001</v>
      </c>
      <c r="L10" s="93"/>
      <c r="M10" s="93">
        <v>332.6</v>
      </c>
      <c r="N10" s="45">
        <v>20.12</v>
      </c>
      <c r="O10" s="45">
        <v>33.630000000000003</v>
      </c>
      <c r="P10" s="60">
        <v>41</v>
      </c>
      <c r="Q10" s="45">
        <v>454.59</v>
      </c>
      <c r="R10" s="42" t="s">
        <v>1</v>
      </c>
      <c r="S10" s="42" t="s">
        <v>1</v>
      </c>
      <c r="T10" s="56" t="s">
        <v>1</v>
      </c>
      <c r="U10" s="42">
        <v>25</v>
      </c>
      <c r="V10" s="42">
        <v>32.164200000000001</v>
      </c>
      <c r="W10" s="56" t="s">
        <v>1</v>
      </c>
      <c r="X10" s="163" t="s">
        <v>1</v>
      </c>
      <c r="Y10" s="42" t="s">
        <v>1</v>
      </c>
      <c r="Z10" s="42">
        <v>25</v>
      </c>
      <c r="AA10" s="42">
        <v>32.164200000000001</v>
      </c>
      <c r="AB10"/>
      <c r="AC10"/>
      <c r="AD10"/>
      <c r="AE10"/>
      <c r="AF10"/>
      <c r="AG10" s="46">
        <f t="shared" si="0"/>
        <v>11678.971556459999</v>
      </c>
      <c r="AH10" s="46">
        <f t="shared" ref="AH10:AH26" si="1">AG10*10.7639</f>
        <v>125711.28193657978</v>
      </c>
    </row>
    <row r="11" spans="1:37" s="34" customFormat="1" x14ac:dyDescent="0.3">
      <c r="A11" s="212"/>
      <c r="B11" s="137"/>
      <c r="C11" s="148">
        <v>2</v>
      </c>
      <c r="D11" s="92"/>
      <c r="E11" s="43"/>
      <c r="F11" s="89">
        <v>7838</v>
      </c>
      <c r="G11" s="89">
        <v>2480</v>
      </c>
      <c r="H11" s="88">
        <v>0</v>
      </c>
      <c r="I11" s="88">
        <v>32.198399999999999</v>
      </c>
      <c r="J11" s="88">
        <v>0</v>
      </c>
      <c r="K11" s="88">
        <v>243</v>
      </c>
      <c r="L11" s="93"/>
      <c r="M11" s="93">
        <v>60.53</v>
      </c>
      <c r="N11" s="45">
        <v>20.12</v>
      </c>
      <c r="O11" s="45">
        <v>33.630000000000003</v>
      </c>
      <c r="P11" s="60">
        <v>41</v>
      </c>
      <c r="Q11" s="143" t="s">
        <v>54</v>
      </c>
      <c r="R11" s="42" t="s">
        <v>1</v>
      </c>
      <c r="S11" s="42" t="s">
        <v>1</v>
      </c>
      <c r="T11" s="56" t="s">
        <v>1</v>
      </c>
      <c r="U11" s="42">
        <v>25</v>
      </c>
      <c r="V11" s="42">
        <v>32.164200000000001</v>
      </c>
      <c r="W11" s="56" t="s">
        <v>1</v>
      </c>
      <c r="X11" s="163" t="s">
        <v>1</v>
      </c>
      <c r="Y11" s="42" t="s">
        <v>1</v>
      </c>
      <c r="Z11" s="42">
        <v>25</v>
      </c>
      <c r="AA11" s="42">
        <v>32.164200000000001</v>
      </c>
      <c r="AB11"/>
      <c r="AC11"/>
      <c r="AD11"/>
      <c r="AE11"/>
      <c r="AF11"/>
      <c r="AG11" s="46">
        <f t="shared" si="0"/>
        <v>10862.806799999998</v>
      </c>
      <c r="AH11" s="46">
        <f t="shared" si="1"/>
        <v>116926.16611451998</v>
      </c>
    </row>
    <row r="12" spans="1:37" s="34" customFormat="1" x14ac:dyDescent="0.3">
      <c r="A12" s="212"/>
      <c r="B12" s="99" t="s">
        <v>40</v>
      </c>
      <c r="C12" s="148">
        <v>3</v>
      </c>
      <c r="D12" s="92">
        <v>266</v>
      </c>
      <c r="E12" s="43">
        <v>192</v>
      </c>
      <c r="F12" s="89"/>
      <c r="G12" s="89"/>
      <c r="H12" s="89"/>
      <c r="I12" s="89"/>
      <c r="J12" s="89"/>
      <c r="K12" s="88"/>
      <c r="L12" s="37"/>
      <c r="M12" s="20">
        <v>379.56</v>
      </c>
      <c r="N12" s="37">
        <v>30.66</v>
      </c>
      <c r="O12" s="37">
        <v>33.630000000000003</v>
      </c>
      <c r="P12" s="142">
        <v>41</v>
      </c>
      <c r="Q12" s="37">
        <v>221.69</v>
      </c>
      <c r="R12" s="42" t="s">
        <v>1</v>
      </c>
      <c r="S12" s="42" t="s">
        <v>1</v>
      </c>
      <c r="T12" s="56" t="s">
        <v>1</v>
      </c>
      <c r="U12" s="42">
        <v>25</v>
      </c>
      <c r="V12" s="42">
        <v>32.164200000000001</v>
      </c>
      <c r="W12" s="56" t="s">
        <v>1</v>
      </c>
      <c r="X12" s="163" t="s">
        <v>1</v>
      </c>
      <c r="Y12" s="42" t="s">
        <v>1</v>
      </c>
      <c r="Z12" s="42">
        <v>25</v>
      </c>
      <c r="AA12" s="42">
        <v>32.164200000000001</v>
      </c>
      <c r="AB12"/>
      <c r="AC12"/>
      <c r="AD12"/>
      <c r="AE12"/>
      <c r="AF12"/>
      <c r="AG12" s="46">
        <f t="shared" si="0"/>
        <v>820.86840000000007</v>
      </c>
      <c r="AH12" s="46">
        <f t="shared" si="1"/>
        <v>8835.7453707599998</v>
      </c>
    </row>
    <row r="13" spans="1:37" s="34" customFormat="1" x14ac:dyDescent="0.3">
      <c r="A13" s="212"/>
      <c r="B13" s="99" t="s">
        <v>41</v>
      </c>
      <c r="C13" s="148">
        <v>4</v>
      </c>
      <c r="D13" s="92">
        <v>266</v>
      </c>
      <c r="E13" s="43">
        <v>192</v>
      </c>
      <c r="F13" s="89"/>
      <c r="G13" s="89"/>
      <c r="H13" s="89"/>
      <c r="I13" s="89"/>
      <c r="J13" s="89"/>
      <c r="K13" s="88"/>
      <c r="L13" s="45">
        <v>559.27599999999995</v>
      </c>
      <c r="M13" s="45">
        <v>128.84</v>
      </c>
      <c r="N13" s="45">
        <v>21.8</v>
      </c>
      <c r="O13" s="45">
        <v>33.630000000000003</v>
      </c>
      <c r="P13" s="60">
        <v>41</v>
      </c>
      <c r="Q13" s="128"/>
      <c r="R13" s="42" t="s">
        <v>1</v>
      </c>
      <c r="S13" s="42" t="s">
        <v>1</v>
      </c>
      <c r="T13" s="56" t="s">
        <v>1</v>
      </c>
      <c r="U13" s="42">
        <v>25</v>
      </c>
      <c r="V13" s="42">
        <v>32.164200000000001</v>
      </c>
      <c r="W13" s="56" t="s">
        <v>1</v>
      </c>
      <c r="X13" s="163" t="s">
        <v>1</v>
      </c>
      <c r="Y13" s="42" t="s">
        <v>1</v>
      </c>
      <c r="Z13" s="42">
        <v>25</v>
      </c>
      <c r="AA13" s="42">
        <v>32.164200000000001</v>
      </c>
      <c r="AB13"/>
      <c r="AC13"/>
      <c r="AD13"/>
      <c r="AE13"/>
      <c r="AF13"/>
      <c r="AG13" s="46">
        <f t="shared" si="0"/>
        <v>898.87440000000004</v>
      </c>
      <c r="AH13" s="46">
        <f t="shared" si="1"/>
        <v>9675.3941541599997</v>
      </c>
    </row>
    <row r="14" spans="1:37" s="34" customFormat="1" x14ac:dyDescent="0.3">
      <c r="A14" s="212"/>
      <c r="B14" s="99" t="s">
        <v>41</v>
      </c>
      <c r="C14" s="148">
        <v>5</v>
      </c>
      <c r="D14" s="92">
        <v>228</v>
      </c>
      <c r="E14" s="43">
        <v>371</v>
      </c>
      <c r="F14" s="89"/>
      <c r="G14" s="90"/>
      <c r="H14" s="88"/>
      <c r="I14" s="90"/>
      <c r="J14" s="88"/>
      <c r="K14" s="88"/>
      <c r="L14" s="45">
        <v>559.27599999999995</v>
      </c>
      <c r="M14" s="45">
        <v>128.84</v>
      </c>
      <c r="N14" s="45">
        <v>21.8</v>
      </c>
      <c r="O14" s="45">
        <v>33.630000000000003</v>
      </c>
      <c r="P14" s="60">
        <v>41</v>
      </c>
      <c r="Q14" s="60"/>
      <c r="R14" s="42" t="s">
        <v>1</v>
      </c>
      <c r="S14" s="42" t="s">
        <v>1</v>
      </c>
      <c r="T14" s="56" t="s">
        <v>1</v>
      </c>
      <c r="U14" s="42">
        <v>25</v>
      </c>
      <c r="V14" s="42">
        <v>32.164200000000001</v>
      </c>
      <c r="W14" s="42" t="s">
        <v>1</v>
      </c>
      <c r="X14" s="163" t="s">
        <v>1</v>
      </c>
      <c r="Y14" s="42" t="s">
        <v>1</v>
      </c>
      <c r="Z14" s="42">
        <v>25</v>
      </c>
      <c r="AA14" s="42">
        <v>32.164200000000001</v>
      </c>
      <c r="AB14"/>
      <c r="AC14"/>
      <c r="AD14"/>
      <c r="AE14"/>
      <c r="AF14"/>
      <c r="AG14" s="46">
        <f t="shared" si="0"/>
        <v>898.87440000000004</v>
      </c>
      <c r="AH14" s="46">
        <f t="shared" si="1"/>
        <v>9675.3941541599997</v>
      </c>
    </row>
    <row r="15" spans="1:37" s="34" customFormat="1" x14ac:dyDescent="0.3">
      <c r="A15" s="217"/>
      <c r="B15" s="99" t="s">
        <v>42</v>
      </c>
      <c r="C15" s="100">
        <v>6</v>
      </c>
      <c r="D15" s="92"/>
      <c r="E15" s="43"/>
      <c r="F15" s="89"/>
      <c r="G15" s="89"/>
      <c r="H15" s="89"/>
      <c r="I15" s="89"/>
      <c r="J15" s="89"/>
      <c r="K15" s="88"/>
      <c r="L15" s="45">
        <v>559.27599999999995</v>
      </c>
      <c r="M15" s="45">
        <v>128.84</v>
      </c>
      <c r="N15" s="45">
        <v>21.8</v>
      </c>
      <c r="O15" s="45">
        <v>33.630000000000003</v>
      </c>
      <c r="P15" s="60">
        <v>41</v>
      </c>
      <c r="Q15" s="60"/>
      <c r="R15" s="39"/>
      <c r="S15" s="39">
        <v>290.66000000000003</v>
      </c>
      <c r="T15" s="39">
        <v>15.88</v>
      </c>
      <c r="U15" s="39">
        <v>36</v>
      </c>
      <c r="V15" s="39">
        <v>41</v>
      </c>
      <c r="W15" s="39"/>
      <c r="X15" s="39">
        <v>290.66000000000003</v>
      </c>
      <c r="Y15" s="39">
        <v>15.88</v>
      </c>
      <c r="Z15" s="39">
        <v>36</v>
      </c>
      <c r="AA15" s="39">
        <v>41</v>
      </c>
      <c r="AB15"/>
      <c r="AC15"/>
      <c r="AD15"/>
      <c r="AE15"/>
      <c r="AF15"/>
      <c r="AG15" s="97">
        <f>SUM(L15:AF15)</f>
        <v>1551.6260000000002</v>
      </c>
      <c r="AH15" s="97">
        <f t="shared" si="1"/>
        <v>16701.547101400003</v>
      </c>
    </row>
    <row r="16" spans="1:37" s="34" customFormat="1" ht="15" customHeight="1" x14ac:dyDescent="0.3">
      <c r="A16" s="212" t="s">
        <v>17</v>
      </c>
      <c r="B16" s="218" t="s">
        <v>22</v>
      </c>
      <c r="C16" s="99">
        <v>7</v>
      </c>
      <c r="D16" s="92"/>
      <c r="E16" s="43"/>
      <c r="F16" s="53"/>
      <c r="G16" s="53"/>
      <c r="H16" s="53"/>
      <c r="I16" s="53"/>
      <c r="J16" s="53"/>
      <c r="K16" s="44"/>
      <c r="L16" s="45">
        <v>559.27599999999995</v>
      </c>
      <c r="M16" s="45">
        <v>128.84</v>
      </c>
      <c r="N16" s="45">
        <v>21.8</v>
      </c>
      <c r="O16" s="45">
        <v>33.630000000000003</v>
      </c>
      <c r="P16" s="60">
        <v>41</v>
      </c>
      <c r="Q16" s="60"/>
      <c r="R16" s="42">
        <v>929.03</v>
      </c>
      <c r="S16" s="56">
        <v>148.94999999999999</v>
      </c>
      <c r="T16" s="56">
        <v>23.56</v>
      </c>
      <c r="U16" s="42">
        <v>25.77</v>
      </c>
      <c r="V16" s="42">
        <v>32.17</v>
      </c>
      <c r="W16" s="56">
        <v>929.03</v>
      </c>
      <c r="X16" s="56">
        <v>148.94999999999999</v>
      </c>
      <c r="Y16" s="56">
        <v>23.56</v>
      </c>
      <c r="Z16" s="42">
        <v>25.77</v>
      </c>
      <c r="AA16" s="42">
        <v>32.17</v>
      </c>
      <c r="AB16"/>
      <c r="AC16"/>
      <c r="AD16"/>
      <c r="AE16"/>
      <c r="AF16"/>
      <c r="AG16" s="57">
        <f t="shared" ref="AG16:AG26" si="2">SUM(L16:AF16)</f>
        <v>3103.5059999999999</v>
      </c>
      <c r="AH16" s="58">
        <f t="shared" si="1"/>
        <v>33405.828233399996</v>
      </c>
    </row>
    <row r="17" spans="1:34" s="34" customFormat="1" ht="15" customHeight="1" x14ac:dyDescent="0.3">
      <c r="A17" s="212"/>
      <c r="B17" s="219"/>
      <c r="C17" s="99">
        <v>8</v>
      </c>
      <c r="D17" s="92"/>
      <c r="E17" s="43"/>
      <c r="F17" s="53"/>
      <c r="G17" s="53"/>
      <c r="H17" s="53"/>
      <c r="I17" s="53"/>
      <c r="J17" s="53" t="s">
        <v>79</v>
      </c>
      <c r="K17" s="44"/>
      <c r="L17" s="45">
        <v>559.27599999999995</v>
      </c>
      <c r="M17" s="45">
        <v>128.84</v>
      </c>
      <c r="N17" s="45">
        <v>21.8</v>
      </c>
      <c r="O17" s="45">
        <v>33.630000000000003</v>
      </c>
      <c r="P17" s="60">
        <v>41</v>
      </c>
      <c r="Q17" s="60"/>
      <c r="R17" s="42">
        <v>929.03</v>
      </c>
      <c r="S17" s="56">
        <v>148.94999999999999</v>
      </c>
      <c r="T17" s="56">
        <v>23.56</v>
      </c>
      <c r="U17" s="42">
        <v>25.77</v>
      </c>
      <c r="V17" s="42">
        <v>32.17</v>
      </c>
      <c r="W17" s="56">
        <v>929.03</v>
      </c>
      <c r="X17" s="56">
        <v>148.94999999999999</v>
      </c>
      <c r="Y17" s="56">
        <v>23.56</v>
      </c>
      <c r="Z17" s="42">
        <v>25.77</v>
      </c>
      <c r="AA17" s="42">
        <v>32.17</v>
      </c>
      <c r="AB17"/>
      <c r="AC17"/>
      <c r="AD17"/>
      <c r="AE17"/>
      <c r="AF17"/>
      <c r="AG17" s="57">
        <f t="shared" si="2"/>
        <v>3103.5059999999999</v>
      </c>
      <c r="AH17" s="58">
        <f t="shared" si="1"/>
        <v>33405.828233399996</v>
      </c>
    </row>
    <row r="18" spans="1:34" s="34" customFormat="1" x14ac:dyDescent="0.3">
      <c r="A18" s="212"/>
      <c r="B18" s="219"/>
      <c r="C18" s="99">
        <v>9</v>
      </c>
      <c r="D18" s="92"/>
      <c r="E18" s="43"/>
      <c r="F18" s="53"/>
      <c r="G18" s="53"/>
      <c r="H18" s="53"/>
      <c r="I18" s="53"/>
      <c r="J18" s="53"/>
      <c r="K18" s="44"/>
      <c r="L18" s="45">
        <v>559.27599999999995</v>
      </c>
      <c r="M18" s="45">
        <v>128.84</v>
      </c>
      <c r="N18" s="45">
        <v>21.8</v>
      </c>
      <c r="O18" s="45">
        <v>33.630000000000003</v>
      </c>
      <c r="P18" s="60">
        <v>41</v>
      </c>
      <c r="Q18" s="60"/>
      <c r="R18" s="42">
        <v>929.03</v>
      </c>
      <c r="S18" s="56">
        <v>148.94999999999999</v>
      </c>
      <c r="T18" s="56">
        <v>23.56</v>
      </c>
      <c r="U18" s="42">
        <v>25.77</v>
      </c>
      <c r="V18" s="42">
        <v>32.17</v>
      </c>
      <c r="W18" s="56">
        <v>929.03</v>
      </c>
      <c r="X18" s="56">
        <v>148.94999999999999</v>
      </c>
      <c r="Y18" s="56">
        <v>23.56</v>
      </c>
      <c r="Z18" s="42">
        <v>25.77</v>
      </c>
      <c r="AA18" s="42">
        <v>32.17</v>
      </c>
      <c r="AB18"/>
      <c r="AC18"/>
      <c r="AD18"/>
      <c r="AE18"/>
      <c r="AF18"/>
      <c r="AG18" s="57">
        <f t="shared" si="2"/>
        <v>3103.5059999999999</v>
      </c>
      <c r="AH18" s="58">
        <f t="shared" si="1"/>
        <v>33405.828233399996</v>
      </c>
    </row>
    <row r="19" spans="1:34" s="34" customFormat="1" x14ac:dyDescent="0.3">
      <c r="A19" s="212"/>
      <c r="B19" s="219"/>
      <c r="C19" s="99">
        <v>10</v>
      </c>
      <c r="D19" s="92"/>
      <c r="E19" s="43"/>
      <c r="F19" s="53"/>
      <c r="G19" s="53"/>
      <c r="H19" s="53"/>
      <c r="I19" s="53"/>
      <c r="J19" s="53"/>
      <c r="K19" s="44"/>
      <c r="L19" s="45">
        <v>559.27599999999995</v>
      </c>
      <c r="M19" s="45">
        <v>128.84</v>
      </c>
      <c r="N19" s="45">
        <v>21.8</v>
      </c>
      <c r="O19" s="45">
        <v>33.630000000000003</v>
      </c>
      <c r="P19" s="60">
        <v>41</v>
      </c>
      <c r="Q19" s="60"/>
      <c r="R19" s="42">
        <v>929.03</v>
      </c>
      <c r="S19" s="56">
        <v>148.94999999999999</v>
      </c>
      <c r="T19" s="56">
        <v>23.56</v>
      </c>
      <c r="U19" s="42">
        <v>25.77</v>
      </c>
      <c r="V19" s="42">
        <v>32.17</v>
      </c>
      <c r="W19" s="56">
        <v>929.03</v>
      </c>
      <c r="X19" s="56">
        <v>148.94999999999999</v>
      </c>
      <c r="Y19" s="56">
        <v>23.56</v>
      </c>
      <c r="Z19" s="42">
        <v>25.77</v>
      </c>
      <c r="AA19" s="42">
        <v>32.17</v>
      </c>
      <c r="AB19"/>
      <c r="AC19"/>
      <c r="AD19"/>
      <c r="AE19"/>
      <c r="AF19"/>
      <c r="AG19" s="57">
        <f t="shared" si="2"/>
        <v>3103.5059999999999</v>
      </c>
      <c r="AH19" s="58">
        <f t="shared" si="1"/>
        <v>33405.828233399996</v>
      </c>
    </row>
    <row r="20" spans="1:34" s="34" customFormat="1" x14ac:dyDescent="0.3">
      <c r="A20" s="212"/>
      <c r="B20" s="219"/>
      <c r="C20" s="99">
        <v>11</v>
      </c>
      <c r="D20" s="92"/>
      <c r="E20" s="43"/>
      <c r="F20" s="53"/>
      <c r="G20" s="53"/>
      <c r="H20" s="53"/>
      <c r="I20" s="53"/>
      <c r="J20" s="53"/>
      <c r="K20" s="44"/>
      <c r="L20" s="45">
        <v>559.27599999999995</v>
      </c>
      <c r="M20" s="45">
        <v>128.84</v>
      </c>
      <c r="N20" s="45">
        <v>21.8</v>
      </c>
      <c r="O20" s="45">
        <v>33.630000000000003</v>
      </c>
      <c r="P20" s="60">
        <v>41</v>
      </c>
      <c r="Q20" s="60"/>
      <c r="R20" s="42">
        <v>929.03</v>
      </c>
      <c r="S20" s="56">
        <v>148.94999999999999</v>
      </c>
      <c r="T20" s="56">
        <v>23.56</v>
      </c>
      <c r="U20" s="42">
        <v>25.77</v>
      </c>
      <c r="V20" s="42">
        <v>32.17</v>
      </c>
      <c r="W20" s="56">
        <v>929.03</v>
      </c>
      <c r="X20" s="56">
        <v>148.94999999999999</v>
      </c>
      <c r="Y20" s="56">
        <v>23.56</v>
      </c>
      <c r="Z20" s="42">
        <v>25.77</v>
      </c>
      <c r="AA20" s="42">
        <v>32.17</v>
      </c>
      <c r="AB20"/>
      <c r="AC20"/>
      <c r="AD20"/>
      <c r="AE20"/>
      <c r="AF20"/>
      <c r="AG20" s="57">
        <f t="shared" si="2"/>
        <v>3103.5059999999999</v>
      </c>
      <c r="AH20" s="58">
        <f t="shared" si="1"/>
        <v>33405.828233399996</v>
      </c>
    </row>
    <row r="21" spans="1:34" s="34" customFormat="1" x14ac:dyDescent="0.3">
      <c r="A21" s="212"/>
      <c r="B21" s="219"/>
      <c r="C21" s="99">
        <v>12</v>
      </c>
      <c r="D21" s="92"/>
      <c r="E21" s="43"/>
      <c r="F21" s="53"/>
      <c r="G21" s="53"/>
      <c r="H21" s="53"/>
      <c r="I21" s="53"/>
      <c r="J21" s="53"/>
      <c r="K21" s="44"/>
      <c r="L21" s="45">
        <v>559.27599999999995</v>
      </c>
      <c r="M21" s="45">
        <v>128.84</v>
      </c>
      <c r="N21" s="45">
        <v>21.8</v>
      </c>
      <c r="O21" s="45">
        <v>33.630000000000003</v>
      </c>
      <c r="P21" s="60">
        <v>41</v>
      </c>
      <c r="Q21" s="60"/>
      <c r="R21" s="42">
        <v>929.03</v>
      </c>
      <c r="S21" s="56">
        <v>148.94999999999999</v>
      </c>
      <c r="T21" s="56">
        <v>23.56</v>
      </c>
      <c r="U21" s="42">
        <v>25.77</v>
      </c>
      <c r="V21" s="42">
        <v>32.17</v>
      </c>
      <c r="W21" s="56">
        <v>929.03</v>
      </c>
      <c r="X21" s="56">
        <v>148.94999999999999</v>
      </c>
      <c r="Y21" s="56">
        <v>23.56</v>
      </c>
      <c r="Z21" s="42">
        <v>25.77</v>
      </c>
      <c r="AA21" s="42">
        <v>32.17</v>
      </c>
      <c r="AB21"/>
      <c r="AC21"/>
      <c r="AD21"/>
      <c r="AE21"/>
      <c r="AF21"/>
      <c r="AG21" s="57">
        <f t="shared" si="2"/>
        <v>3103.5059999999999</v>
      </c>
      <c r="AH21" s="58">
        <f t="shared" si="1"/>
        <v>33405.828233399996</v>
      </c>
    </row>
    <row r="22" spans="1:34" s="34" customFormat="1" x14ac:dyDescent="0.3">
      <c r="A22" s="212"/>
      <c r="B22" s="219"/>
      <c r="C22" s="99">
        <v>13</v>
      </c>
      <c r="D22" s="92"/>
      <c r="E22" s="43"/>
      <c r="F22" s="53"/>
      <c r="G22" s="53"/>
      <c r="H22" s="53"/>
      <c r="I22" s="53"/>
      <c r="J22" s="53"/>
      <c r="K22" s="44"/>
      <c r="L22" s="45">
        <v>559.27599999999995</v>
      </c>
      <c r="M22" s="45">
        <v>128.84</v>
      </c>
      <c r="N22" s="45">
        <v>21.8</v>
      </c>
      <c r="O22" s="45">
        <v>33.630000000000003</v>
      </c>
      <c r="P22" s="60">
        <v>41</v>
      </c>
      <c r="Q22" s="60"/>
      <c r="R22" s="42">
        <v>929.03</v>
      </c>
      <c r="S22" s="56">
        <v>148.94999999999999</v>
      </c>
      <c r="T22" s="56">
        <v>23.56</v>
      </c>
      <c r="U22" s="42">
        <v>25.77</v>
      </c>
      <c r="V22" s="42">
        <v>32.17</v>
      </c>
      <c r="W22" s="56">
        <v>929.03</v>
      </c>
      <c r="X22" s="56">
        <v>148.94999999999999</v>
      </c>
      <c r="Y22" s="56">
        <v>23.56</v>
      </c>
      <c r="Z22" s="42">
        <v>25.77</v>
      </c>
      <c r="AA22" s="42">
        <v>32.17</v>
      </c>
      <c r="AB22"/>
      <c r="AC22"/>
      <c r="AD22"/>
      <c r="AE22"/>
      <c r="AF22"/>
      <c r="AG22" s="57">
        <f t="shared" si="2"/>
        <v>3103.5059999999999</v>
      </c>
      <c r="AH22" s="58">
        <f t="shared" si="1"/>
        <v>33405.828233399996</v>
      </c>
    </row>
    <row r="23" spans="1:34" s="34" customFormat="1" x14ac:dyDescent="0.3">
      <c r="A23" s="212"/>
      <c r="B23" s="219"/>
      <c r="C23" s="99">
        <v>14</v>
      </c>
      <c r="D23" s="92"/>
      <c r="E23" s="43"/>
      <c r="F23" s="53"/>
      <c r="G23" s="53"/>
      <c r="H23" s="53"/>
      <c r="I23" s="53"/>
      <c r="J23" s="53"/>
      <c r="K23" s="44"/>
      <c r="L23" s="45">
        <v>559.27599999999995</v>
      </c>
      <c r="M23" s="45">
        <v>128.84</v>
      </c>
      <c r="N23" s="45">
        <v>21.8</v>
      </c>
      <c r="O23" s="45">
        <v>33.630000000000003</v>
      </c>
      <c r="P23" s="60">
        <v>41</v>
      </c>
      <c r="Q23" s="60"/>
      <c r="R23" s="42">
        <v>929.03</v>
      </c>
      <c r="S23" s="56">
        <v>148.94999999999999</v>
      </c>
      <c r="T23" s="56">
        <v>23.56</v>
      </c>
      <c r="U23" s="42">
        <v>25.77</v>
      </c>
      <c r="V23" s="42">
        <v>32.17</v>
      </c>
      <c r="W23" s="56">
        <v>929.03</v>
      </c>
      <c r="X23" s="56">
        <v>148.94999999999999</v>
      </c>
      <c r="Y23" s="56">
        <v>23.56</v>
      </c>
      <c r="Z23" s="42">
        <v>25.77</v>
      </c>
      <c r="AA23" s="42">
        <v>32.17</v>
      </c>
      <c r="AB23"/>
      <c r="AC23"/>
      <c r="AD23"/>
      <c r="AE23"/>
      <c r="AF23"/>
      <c r="AG23" s="57">
        <f t="shared" si="2"/>
        <v>3103.5059999999999</v>
      </c>
      <c r="AH23" s="58">
        <f t="shared" si="1"/>
        <v>33405.828233399996</v>
      </c>
    </row>
    <row r="24" spans="1:34" s="34" customFormat="1" x14ac:dyDescent="0.3">
      <c r="A24" s="212"/>
      <c r="B24" s="219"/>
      <c r="C24" s="99">
        <v>15</v>
      </c>
      <c r="D24" s="92"/>
      <c r="E24" s="43"/>
      <c r="F24" s="53"/>
      <c r="G24" s="53"/>
      <c r="H24" s="53"/>
      <c r="I24" s="53"/>
      <c r="J24" s="53"/>
      <c r="K24" s="44"/>
      <c r="L24" s="45">
        <v>559.27599999999995</v>
      </c>
      <c r="M24" s="45">
        <v>128.84</v>
      </c>
      <c r="N24" s="45">
        <v>21.8</v>
      </c>
      <c r="O24" s="45">
        <v>33.630000000000003</v>
      </c>
      <c r="P24" s="60">
        <v>41</v>
      </c>
      <c r="Q24" s="60"/>
      <c r="R24" s="42">
        <v>929.03</v>
      </c>
      <c r="S24" s="56">
        <v>148.94999999999999</v>
      </c>
      <c r="T24" s="56">
        <v>23.56</v>
      </c>
      <c r="U24" s="42">
        <v>25.77</v>
      </c>
      <c r="V24" s="42">
        <v>32.17</v>
      </c>
      <c r="W24" s="56">
        <v>929.03</v>
      </c>
      <c r="X24" s="56">
        <v>148.94999999999999</v>
      </c>
      <c r="Y24" s="56">
        <v>23.56</v>
      </c>
      <c r="Z24" s="42">
        <v>25.77</v>
      </c>
      <c r="AA24" s="42">
        <v>32.17</v>
      </c>
      <c r="AB24"/>
      <c r="AC24"/>
      <c r="AD24"/>
      <c r="AE24"/>
      <c r="AF24"/>
      <c r="AG24" s="57">
        <f t="shared" si="2"/>
        <v>3103.5059999999999</v>
      </c>
      <c r="AH24" s="58">
        <f t="shared" si="1"/>
        <v>33405.828233399996</v>
      </c>
    </row>
    <row r="25" spans="1:34" s="34" customFormat="1" x14ac:dyDescent="0.3">
      <c r="A25" s="212"/>
      <c r="B25" s="219"/>
      <c r="C25" s="99">
        <v>16</v>
      </c>
      <c r="D25" s="92"/>
      <c r="E25" s="43"/>
      <c r="F25" s="53"/>
      <c r="G25" s="53"/>
      <c r="H25" s="53"/>
      <c r="I25" s="53"/>
      <c r="J25" s="53"/>
      <c r="K25" s="44"/>
      <c r="L25" s="45">
        <v>559.27599999999995</v>
      </c>
      <c r="M25" s="45">
        <v>128.84</v>
      </c>
      <c r="N25" s="45">
        <v>21.8</v>
      </c>
      <c r="O25" s="45">
        <v>33.630000000000003</v>
      </c>
      <c r="P25" s="60">
        <v>41</v>
      </c>
      <c r="Q25" s="60"/>
      <c r="R25" s="42">
        <v>929.03</v>
      </c>
      <c r="S25" s="56">
        <v>148.94999999999999</v>
      </c>
      <c r="T25" s="56">
        <v>23.56</v>
      </c>
      <c r="U25" s="42">
        <v>25.77</v>
      </c>
      <c r="V25" s="42">
        <v>32.17</v>
      </c>
      <c r="W25" s="56">
        <v>929.03</v>
      </c>
      <c r="X25" s="56">
        <v>148.94999999999999</v>
      </c>
      <c r="Y25" s="56">
        <v>23.56</v>
      </c>
      <c r="Z25" s="42">
        <v>25.77</v>
      </c>
      <c r="AA25" s="42">
        <v>32.17</v>
      </c>
      <c r="AB25"/>
      <c r="AC25"/>
      <c r="AD25"/>
      <c r="AE25"/>
      <c r="AF25"/>
      <c r="AG25" s="57">
        <f t="shared" si="2"/>
        <v>3103.5059999999999</v>
      </c>
      <c r="AH25" s="58">
        <f t="shared" si="1"/>
        <v>33405.828233399996</v>
      </c>
    </row>
    <row r="26" spans="1:34" s="34" customFormat="1" x14ac:dyDescent="0.3">
      <c r="A26" s="212"/>
      <c r="B26" s="219"/>
      <c r="C26" s="99">
        <v>17</v>
      </c>
      <c r="D26" s="92"/>
      <c r="E26" s="43"/>
      <c r="F26" s="53"/>
      <c r="G26" s="53"/>
      <c r="H26" s="53"/>
      <c r="I26" s="53"/>
      <c r="J26" s="53"/>
      <c r="K26" s="44"/>
      <c r="L26" s="95" t="s">
        <v>1</v>
      </c>
      <c r="M26" s="95" t="s">
        <v>1</v>
      </c>
      <c r="N26" s="95" t="s">
        <v>1</v>
      </c>
      <c r="O26" s="95" t="s">
        <v>1</v>
      </c>
      <c r="P26" s="95" t="s">
        <v>1</v>
      </c>
      <c r="Q26" s="95"/>
      <c r="R26" s="42">
        <v>929.03</v>
      </c>
      <c r="S26" s="56">
        <v>148.94999999999999</v>
      </c>
      <c r="T26" s="56">
        <v>23.56</v>
      </c>
      <c r="U26" s="42">
        <v>25.77</v>
      </c>
      <c r="V26" s="42">
        <v>32.17</v>
      </c>
      <c r="W26" s="56">
        <v>929.03</v>
      </c>
      <c r="X26" s="56">
        <v>148.94999999999999</v>
      </c>
      <c r="Y26" s="56">
        <v>23.56</v>
      </c>
      <c r="Z26" s="42">
        <v>25.77</v>
      </c>
      <c r="AA26" s="42">
        <v>32.17</v>
      </c>
      <c r="AB26"/>
      <c r="AC26"/>
      <c r="AD26"/>
      <c r="AE26"/>
      <c r="AF26"/>
      <c r="AG26" s="57">
        <f t="shared" si="2"/>
        <v>2318.96</v>
      </c>
      <c r="AH26" s="58">
        <f t="shared" si="1"/>
        <v>24961.053543999999</v>
      </c>
    </row>
    <row r="27" spans="1:34" s="34" customFormat="1" x14ac:dyDescent="0.3">
      <c r="A27" s="212"/>
      <c r="B27" s="219"/>
      <c r="C27" s="99">
        <v>18</v>
      </c>
      <c r="D27" s="92"/>
      <c r="E27" s="43"/>
      <c r="F27" s="53"/>
      <c r="G27" s="53"/>
      <c r="H27" s="53"/>
      <c r="I27" s="53"/>
      <c r="J27" s="53"/>
      <c r="K27" s="44"/>
      <c r="L27" s="95"/>
      <c r="M27" s="95"/>
      <c r="N27" s="95"/>
      <c r="O27" s="95"/>
      <c r="P27" s="95"/>
      <c r="Q27" s="95"/>
      <c r="R27" s="42">
        <v>929.03</v>
      </c>
      <c r="S27" s="56">
        <v>148.94999999999999</v>
      </c>
      <c r="T27" s="56">
        <v>23.56</v>
      </c>
      <c r="U27" s="42">
        <v>25.77</v>
      </c>
      <c r="V27" s="42">
        <v>32.17</v>
      </c>
      <c r="W27" s="56">
        <v>929.03</v>
      </c>
      <c r="X27" s="56">
        <v>148.94999999999999</v>
      </c>
      <c r="Y27" s="56">
        <v>23.56</v>
      </c>
      <c r="Z27" s="42">
        <v>25.77</v>
      </c>
      <c r="AA27" s="42">
        <v>32.17</v>
      </c>
      <c r="AB27"/>
      <c r="AC27"/>
      <c r="AD27"/>
      <c r="AE27"/>
      <c r="AF27"/>
      <c r="AG27" s="57"/>
      <c r="AH27" s="58"/>
    </row>
    <row r="28" spans="1:34" s="34" customFormat="1" x14ac:dyDescent="0.3">
      <c r="A28" s="212"/>
      <c r="B28" s="219"/>
      <c r="C28" s="99">
        <v>19</v>
      </c>
      <c r="D28" s="92"/>
      <c r="E28" s="43"/>
      <c r="F28" s="53"/>
      <c r="G28" s="53"/>
      <c r="H28" s="53"/>
      <c r="I28" s="53"/>
      <c r="J28" s="53"/>
      <c r="K28" s="44"/>
      <c r="L28" s="95"/>
      <c r="M28" s="95"/>
      <c r="N28" s="95"/>
      <c r="O28" s="95"/>
      <c r="P28" s="95"/>
      <c r="Q28" s="95"/>
      <c r="R28" s="42">
        <v>929.03</v>
      </c>
      <c r="S28" s="56">
        <v>148.94999999999999</v>
      </c>
      <c r="T28" s="56">
        <v>23.56</v>
      </c>
      <c r="U28" s="42">
        <v>25.77</v>
      </c>
      <c r="V28" s="42">
        <v>32.17</v>
      </c>
      <c r="W28" s="56">
        <v>929.03</v>
      </c>
      <c r="X28" s="56">
        <v>148.94999999999999</v>
      </c>
      <c r="Y28" s="56">
        <v>23.56</v>
      </c>
      <c r="Z28" s="42">
        <v>25.77</v>
      </c>
      <c r="AA28" s="42">
        <v>32.17</v>
      </c>
      <c r="AB28"/>
      <c r="AC28"/>
      <c r="AD28"/>
      <c r="AE28"/>
      <c r="AF28"/>
      <c r="AG28" s="57"/>
      <c r="AH28" s="58"/>
    </row>
    <row r="29" spans="1:34" s="34" customFormat="1" x14ac:dyDescent="0.3">
      <c r="A29" s="212"/>
      <c r="B29" s="219"/>
      <c r="C29" s="99">
        <v>20</v>
      </c>
      <c r="D29" s="92"/>
      <c r="E29" s="43"/>
      <c r="F29" s="53"/>
      <c r="G29" s="53"/>
      <c r="H29" s="53"/>
      <c r="I29" s="53"/>
      <c r="J29" s="44"/>
      <c r="K29" s="44"/>
      <c r="L29" s="170"/>
      <c r="M29" s="95"/>
      <c r="N29" s="95"/>
      <c r="O29" s="95"/>
      <c r="P29" s="95"/>
      <c r="Q29" s="95"/>
      <c r="R29" s="42">
        <v>929.03</v>
      </c>
      <c r="S29" s="56">
        <v>148.94999999999999</v>
      </c>
      <c r="T29" s="56">
        <v>23.56</v>
      </c>
      <c r="U29" s="42">
        <v>25.77</v>
      </c>
      <c r="V29" s="42">
        <v>32.17</v>
      </c>
      <c r="W29" s="56">
        <v>929.03</v>
      </c>
      <c r="X29" s="56">
        <v>148.94999999999999</v>
      </c>
      <c r="Y29" s="56">
        <v>23.56</v>
      </c>
      <c r="Z29" s="42">
        <v>25.77</v>
      </c>
      <c r="AA29" s="42">
        <v>32.17</v>
      </c>
      <c r="AB29"/>
      <c r="AC29"/>
      <c r="AD29"/>
      <c r="AE29"/>
      <c r="AF29"/>
      <c r="AG29" s="57"/>
      <c r="AH29" s="58"/>
    </row>
    <row r="30" spans="1:34" s="34" customFormat="1" x14ac:dyDescent="0.3">
      <c r="A30" s="212"/>
      <c r="B30" s="219"/>
      <c r="C30" s="99">
        <v>21</v>
      </c>
      <c r="D30" s="92"/>
      <c r="E30" s="43"/>
      <c r="F30" s="53"/>
      <c r="G30" s="53"/>
      <c r="H30" s="53"/>
      <c r="I30" s="53"/>
      <c r="J30" s="53"/>
      <c r="K30" s="44"/>
      <c r="L30" s="95"/>
      <c r="M30" s="95"/>
      <c r="N30" s="95"/>
      <c r="O30" s="95"/>
      <c r="P30" s="95"/>
      <c r="Q30" s="95"/>
      <c r="R30" s="42">
        <v>929.03</v>
      </c>
      <c r="S30" s="56">
        <v>148.94999999999999</v>
      </c>
      <c r="T30" s="56">
        <v>23.56</v>
      </c>
      <c r="U30" s="42">
        <v>25.77</v>
      </c>
      <c r="V30" s="42">
        <v>32.17</v>
      </c>
      <c r="W30" s="56">
        <v>929.03</v>
      </c>
      <c r="X30" s="56">
        <v>148.94999999999999</v>
      </c>
      <c r="Y30" s="56">
        <v>23.56</v>
      </c>
      <c r="Z30" s="42">
        <v>25.77</v>
      </c>
      <c r="AA30" s="42">
        <v>32.17</v>
      </c>
      <c r="AB30"/>
      <c r="AC30"/>
      <c r="AD30"/>
      <c r="AE30"/>
      <c r="AF30"/>
      <c r="AG30" s="57"/>
      <c r="AH30" s="58"/>
    </row>
    <row r="31" spans="1:34" s="34" customFormat="1" x14ac:dyDescent="0.3">
      <c r="A31" s="212"/>
      <c r="B31" s="219"/>
      <c r="C31" s="99">
        <v>22</v>
      </c>
      <c r="D31" s="92"/>
      <c r="E31" s="43"/>
      <c r="F31" s="53"/>
      <c r="G31" s="53"/>
      <c r="H31" s="53"/>
      <c r="I31" s="53"/>
      <c r="J31" s="53"/>
      <c r="K31" s="44"/>
      <c r="L31" s="95"/>
      <c r="M31" s="95"/>
      <c r="N31" s="95"/>
      <c r="O31" s="95"/>
      <c r="P31" s="95"/>
      <c r="Q31" s="95"/>
      <c r="R31" s="42">
        <v>929.03</v>
      </c>
      <c r="S31" s="56">
        <v>148.94999999999999</v>
      </c>
      <c r="T31" s="56">
        <v>23.56</v>
      </c>
      <c r="U31" s="42">
        <v>25.77</v>
      </c>
      <c r="V31" s="42">
        <v>32.17</v>
      </c>
      <c r="W31" s="56">
        <v>929.03</v>
      </c>
      <c r="X31" s="56">
        <v>148.94999999999999</v>
      </c>
      <c r="Y31" s="56">
        <v>23.56</v>
      </c>
      <c r="Z31" s="42">
        <v>25.77</v>
      </c>
      <c r="AA31" s="42">
        <v>32.17</v>
      </c>
      <c r="AB31"/>
      <c r="AC31"/>
      <c r="AD31"/>
      <c r="AE31"/>
      <c r="AF31"/>
      <c r="AG31" s="57"/>
      <c r="AH31" s="58"/>
    </row>
    <row r="32" spans="1:34" s="34" customFormat="1" x14ac:dyDescent="0.3">
      <c r="A32" s="212"/>
      <c r="B32" s="219"/>
      <c r="C32" s="99">
        <v>23</v>
      </c>
      <c r="D32" s="92"/>
      <c r="E32" s="43"/>
      <c r="F32" s="53"/>
      <c r="G32" s="53"/>
      <c r="H32" s="53"/>
      <c r="I32" s="53"/>
      <c r="J32" s="44"/>
      <c r="K32" s="44"/>
      <c r="L32" s="170"/>
      <c r="M32" s="95"/>
      <c r="N32" s="95"/>
      <c r="O32" s="95"/>
      <c r="P32" s="95"/>
      <c r="Q32" s="95"/>
      <c r="R32" s="42">
        <v>929.03</v>
      </c>
      <c r="S32" s="56">
        <v>148.94999999999999</v>
      </c>
      <c r="T32" s="56">
        <v>23.56</v>
      </c>
      <c r="U32" s="42">
        <v>25.77</v>
      </c>
      <c r="V32" s="42">
        <v>32.17</v>
      </c>
      <c r="W32" s="56">
        <v>929.03</v>
      </c>
      <c r="X32" s="56">
        <v>148.94999999999999</v>
      </c>
      <c r="Y32" s="56">
        <v>23.56</v>
      </c>
      <c r="Z32" s="42">
        <v>25.77</v>
      </c>
      <c r="AA32" s="42">
        <v>32.17</v>
      </c>
      <c r="AB32"/>
      <c r="AC32"/>
      <c r="AD32"/>
      <c r="AE32"/>
      <c r="AF32"/>
      <c r="AG32" s="57"/>
      <c r="AH32" s="58"/>
    </row>
    <row r="33" spans="1:34" s="34" customFormat="1" ht="15" thickBot="1" x14ac:dyDescent="0.35">
      <c r="A33" s="212"/>
      <c r="B33" s="219"/>
      <c r="C33" s="99">
        <v>24</v>
      </c>
      <c r="D33" s="106"/>
      <c r="E33" s="61"/>
      <c r="F33" s="53"/>
      <c r="G33" s="53"/>
      <c r="H33" s="53"/>
      <c r="I33" s="53"/>
      <c r="J33" s="53"/>
      <c r="K33" s="171"/>
      <c r="L33" s="95" t="s">
        <v>1</v>
      </c>
      <c r="M33" s="95" t="s">
        <v>1</v>
      </c>
      <c r="N33" s="95" t="s">
        <v>1</v>
      </c>
      <c r="O33" s="95" t="s">
        <v>1</v>
      </c>
      <c r="P33" s="95" t="s">
        <v>1</v>
      </c>
      <c r="Q33" s="95"/>
      <c r="R33" s="42">
        <v>929.03</v>
      </c>
      <c r="S33" s="56">
        <v>148.94999999999999</v>
      </c>
      <c r="T33" s="172" t="s">
        <v>79</v>
      </c>
      <c r="U33" s="172">
        <v>25.77</v>
      </c>
      <c r="V33" s="172">
        <v>32.17</v>
      </c>
      <c r="W33" s="56">
        <v>929.03</v>
      </c>
      <c r="X33" s="56">
        <v>148.94999999999999</v>
      </c>
      <c r="Y33" s="56">
        <v>23.56</v>
      </c>
      <c r="Z33" s="42">
        <v>25.77</v>
      </c>
      <c r="AA33" s="42">
        <v>32.17</v>
      </c>
      <c r="AB33"/>
      <c r="AC33"/>
      <c r="AD33"/>
      <c r="AE33"/>
      <c r="AF33"/>
      <c r="AG33" s="57"/>
      <c r="AH33" s="58"/>
    </row>
    <row r="34" spans="1:34" x14ac:dyDescent="0.3">
      <c r="A34" s="213" t="s">
        <v>8</v>
      </c>
      <c r="B34" s="214"/>
      <c r="C34" s="215"/>
      <c r="D34" s="107"/>
      <c r="E34" s="107"/>
      <c r="F34" s="116">
        <f t="shared" ref="F34:K34" si="3">SUM(F9:F33)</f>
        <v>20442</v>
      </c>
      <c r="G34" s="126">
        <f t="shared" si="3"/>
        <v>9817.3248564599999</v>
      </c>
      <c r="H34" s="126">
        <f t="shared" si="3"/>
        <v>362.62</v>
      </c>
      <c r="I34" s="126">
        <f t="shared" si="3"/>
        <v>96.595200000000006</v>
      </c>
      <c r="J34" s="126">
        <f t="shared" si="3"/>
        <v>0</v>
      </c>
      <c r="K34" s="173">
        <f t="shared" si="3"/>
        <v>540.33979999999997</v>
      </c>
      <c r="L34" s="62">
        <f t="shared" ref="L34:AA34" si="4">SUM(L7:L33)</f>
        <v>7270.5879999999988</v>
      </c>
      <c r="M34" s="62">
        <f t="shared" si="4"/>
        <v>3046.7400000000007</v>
      </c>
      <c r="N34" s="62">
        <f t="shared" si="4"/>
        <v>529.90000000000009</v>
      </c>
      <c r="O34" s="62">
        <f t="shared" si="4"/>
        <v>571.71</v>
      </c>
      <c r="P34" s="62">
        <f t="shared" si="4"/>
        <v>697</v>
      </c>
      <c r="Q34" s="62">
        <f t="shared" si="4"/>
        <v>676.28</v>
      </c>
      <c r="R34" s="63">
        <f t="shared" si="4"/>
        <v>16722.540000000005</v>
      </c>
      <c r="S34" s="63">
        <f t="shared" si="4"/>
        <v>2971.7599999999993</v>
      </c>
      <c r="T34" s="174">
        <f t="shared" si="4"/>
        <v>416.40000000000003</v>
      </c>
      <c r="U34" s="174">
        <f t="shared" si="4"/>
        <v>674.65999999999974</v>
      </c>
      <c r="V34" s="174">
        <f t="shared" si="4"/>
        <v>845.04519999999968</v>
      </c>
      <c r="W34" s="63">
        <f t="shared" si="4"/>
        <v>16722.540000000005</v>
      </c>
      <c r="X34" s="63">
        <f t="shared" si="4"/>
        <v>2971.7599999999993</v>
      </c>
      <c r="Y34" s="63">
        <f t="shared" si="4"/>
        <v>439.96000000000004</v>
      </c>
      <c r="Z34" s="63">
        <f t="shared" si="4"/>
        <v>674.65999999999974</v>
      </c>
      <c r="AA34" s="63">
        <f t="shared" si="4"/>
        <v>845.04519999999968</v>
      </c>
      <c r="AB34"/>
      <c r="AC34"/>
      <c r="AD34"/>
      <c r="AE34"/>
      <c r="AF34"/>
      <c r="AG34" s="208"/>
      <c r="AH34" s="197"/>
    </row>
    <row r="35" spans="1:34" ht="15" thickBot="1" x14ac:dyDescent="0.35">
      <c r="A35" s="199" t="s">
        <v>60</v>
      </c>
      <c r="B35" s="200"/>
      <c r="C35" s="201"/>
      <c r="D35" s="108">
        <f>SUM(D8:D34)</f>
        <v>1290</v>
      </c>
      <c r="E35" s="108">
        <f>SUM(E8:E34)</f>
        <v>1199</v>
      </c>
      <c r="F35" s="64"/>
      <c r="G35" s="64"/>
      <c r="H35" s="64"/>
      <c r="I35" s="64"/>
      <c r="J35" s="64"/>
      <c r="K35" s="117">
        <f>SUM(F34:H34)+K34</f>
        <v>31162.28465646</v>
      </c>
      <c r="L35" s="202">
        <f>SUM(L34:N34+Q34)</f>
        <v>7946.8679999999986</v>
      </c>
      <c r="M35" s="203"/>
      <c r="N35" s="203"/>
      <c r="O35" s="203"/>
      <c r="P35" s="203"/>
      <c r="Q35" s="204"/>
      <c r="R35" s="205">
        <f>SUM(R34:T34)</f>
        <v>20110.700000000004</v>
      </c>
      <c r="S35" s="206"/>
      <c r="T35" s="206"/>
      <c r="U35" s="206"/>
      <c r="V35" s="206"/>
      <c r="W35" s="205">
        <f>SUM(W34:Y34)</f>
        <v>20134.260000000002</v>
      </c>
      <c r="X35" s="206"/>
      <c r="Y35" s="206"/>
      <c r="Z35" s="206"/>
      <c r="AA35" s="206"/>
      <c r="AB35" s="223"/>
      <c r="AC35" s="223"/>
      <c r="AD35" s="223"/>
      <c r="AE35" s="223"/>
      <c r="AF35" s="223"/>
      <c r="AG35" s="209"/>
      <c r="AH35" s="198"/>
    </row>
    <row r="36" spans="1:34" x14ac:dyDescent="0.3">
      <c r="A36" s="3"/>
      <c r="B36" s="3"/>
      <c r="C36" s="3"/>
    </row>
    <row r="37" spans="1:34" ht="15.6" x14ac:dyDescent="0.3">
      <c r="A37" s="2" t="s">
        <v>68</v>
      </c>
      <c r="B37" s="65"/>
      <c r="T37" s="1" t="s">
        <v>28</v>
      </c>
      <c r="U37" s="66"/>
      <c r="V37" s="66"/>
      <c r="W37" s="67"/>
      <c r="X37" s="67"/>
      <c r="Y37" s="67"/>
      <c r="AB37" s="67"/>
      <c r="AC37" s="67"/>
      <c r="AD37" s="67"/>
    </row>
    <row r="38" spans="1:34" ht="15.6" x14ac:dyDescent="0.3">
      <c r="A38" s="2" t="s">
        <v>69</v>
      </c>
      <c r="B38" s="69"/>
      <c r="C38" s="70"/>
      <c r="D38" s="71"/>
      <c r="E38" s="71"/>
      <c r="F38" s="72"/>
      <c r="G38" s="72"/>
      <c r="H38" s="72"/>
      <c r="I38" s="72"/>
      <c r="J38" s="72"/>
      <c r="T38" s="73" t="s">
        <v>52</v>
      </c>
      <c r="U38" s="73"/>
      <c r="V38" s="73"/>
      <c r="W38" s="73"/>
      <c r="Y38" s="3">
        <f>D35</f>
        <v>1290</v>
      </c>
      <c r="AB38" s="73"/>
      <c r="AC38" s="73"/>
      <c r="AD38" s="73"/>
      <c r="AE38" s="74"/>
      <c r="AF38" s="75"/>
    </row>
    <row r="39" spans="1:34" ht="15.6" x14ac:dyDescent="0.3">
      <c r="B39" s="69"/>
      <c r="C39" s="70"/>
      <c r="D39" s="71"/>
      <c r="E39" s="71"/>
      <c r="F39" s="72"/>
      <c r="G39" s="72"/>
      <c r="H39" s="72"/>
      <c r="I39" s="72"/>
      <c r="J39" s="72"/>
      <c r="T39" s="73" t="s">
        <v>53</v>
      </c>
      <c r="U39" s="73"/>
      <c r="V39" s="73"/>
      <c r="W39" s="73"/>
      <c r="Y39" s="3">
        <f>E35</f>
        <v>1199</v>
      </c>
      <c r="AB39" s="73"/>
      <c r="AC39" s="73"/>
      <c r="AD39" s="73"/>
      <c r="AE39" s="74"/>
      <c r="AF39" s="75"/>
    </row>
    <row r="40" spans="1:34" ht="15.6" x14ac:dyDescent="0.3">
      <c r="B40" s="69"/>
      <c r="C40" s="70"/>
      <c r="D40" s="71"/>
      <c r="E40" s="71"/>
      <c r="F40" s="72"/>
      <c r="G40" s="72"/>
      <c r="H40" s="72"/>
      <c r="I40" s="72"/>
      <c r="J40" s="72"/>
      <c r="T40" s="73"/>
      <c r="U40" s="73"/>
      <c r="V40" s="73"/>
      <c r="W40" s="73"/>
      <c r="Y40" s="3"/>
      <c r="AB40" s="73"/>
      <c r="AC40" s="73"/>
      <c r="AD40" s="73"/>
      <c r="AE40" s="74"/>
      <c r="AF40" s="75"/>
    </row>
    <row r="41" spans="1:34" ht="15.6" x14ac:dyDescent="0.3">
      <c r="B41" s="69"/>
      <c r="C41" s="70"/>
      <c r="D41" s="71"/>
      <c r="E41" s="71"/>
      <c r="F41" s="72"/>
      <c r="G41" s="72"/>
      <c r="H41" s="72"/>
      <c r="I41" s="72"/>
      <c r="J41" s="72"/>
      <c r="T41" s="129" t="s">
        <v>63</v>
      </c>
      <c r="U41" s="73"/>
      <c r="V41" s="73"/>
      <c r="W41" s="73"/>
      <c r="Y41" s="3"/>
      <c r="AC41" s="124"/>
      <c r="AD41" s="73"/>
      <c r="AE41" s="74"/>
      <c r="AF41" s="131" t="s">
        <v>59</v>
      </c>
    </row>
    <row r="42" spans="1:34" ht="15.6" x14ac:dyDescent="0.3">
      <c r="B42" s="69"/>
      <c r="C42" s="70"/>
      <c r="D42" s="71"/>
      <c r="E42" s="71"/>
      <c r="F42" s="72"/>
      <c r="G42" s="72"/>
      <c r="H42" s="72"/>
      <c r="I42" s="72"/>
      <c r="J42" s="72"/>
      <c r="T42" s="73" t="s">
        <v>26</v>
      </c>
      <c r="U42" s="73"/>
      <c r="V42" s="134">
        <v>160</v>
      </c>
      <c r="W42" s="134" t="s">
        <v>56</v>
      </c>
      <c r="X42" s="134">
        <f>F34</f>
        <v>20442</v>
      </c>
      <c r="Y42" s="134" t="s">
        <v>27</v>
      </c>
      <c r="Z42" s="67">
        <f>X42*10.7639</f>
        <v>220035.64379999999</v>
      </c>
      <c r="AA42" s="134" t="s">
        <v>7</v>
      </c>
      <c r="AF42" s="73">
        <f>Z42/500</f>
        <v>440.07128760000001</v>
      </c>
    </row>
    <row r="43" spans="1:34" ht="15.6" x14ac:dyDescent="0.3">
      <c r="B43" s="155" t="s">
        <v>74</v>
      </c>
      <c r="C43" s="70"/>
      <c r="D43" s="71"/>
      <c r="E43" s="71"/>
      <c r="F43" s="72"/>
      <c r="G43" s="72"/>
      <c r="H43" s="72"/>
      <c r="I43" s="72"/>
      <c r="J43" s="72"/>
      <c r="T43" s="73" t="s">
        <v>58</v>
      </c>
      <c r="U43" s="73"/>
      <c r="V43" s="134">
        <v>720</v>
      </c>
      <c r="W43" s="134" t="s">
        <v>56</v>
      </c>
      <c r="X43" s="134">
        <f>R34+W34+AB34</f>
        <v>33445.080000000009</v>
      </c>
      <c r="Y43" s="134" t="s">
        <v>27</v>
      </c>
      <c r="Z43" s="67">
        <f>X43*10.7639</f>
        <v>359999.4966120001</v>
      </c>
      <c r="AA43" s="134" t="s">
        <v>7</v>
      </c>
      <c r="AE43" s="134"/>
      <c r="AF43" s="73">
        <f>Z43/500</f>
        <v>719.99899322400017</v>
      </c>
    </row>
    <row r="44" spans="1:34" ht="15.6" x14ac:dyDescent="0.3">
      <c r="A44" s="2">
        <v>1</v>
      </c>
      <c r="B44" s="155" t="s">
        <v>75</v>
      </c>
      <c r="C44" s="152"/>
      <c r="D44" s="153"/>
      <c r="E44" s="153"/>
      <c r="F44" s="154"/>
      <c r="G44" s="154"/>
      <c r="H44" s="154"/>
      <c r="I44" s="72"/>
      <c r="J44" s="72"/>
      <c r="T44" s="73" t="s">
        <v>62</v>
      </c>
      <c r="U44" s="73"/>
      <c r="V44" s="134">
        <v>260</v>
      </c>
      <c r="W44" s="134" t="s">
        <v>56</v>
      </c>
      <c r="Y44" s="3"/>
      <c r="AD44" s="73"/>
      <c r="AE44" s="73"/>
      <c r="AF44" s="130">
        <v>52</v>
      </c>
    </row>
    <row r="45" spans="1:34" ht="15.6" x14ac:dyDescent="0.3">
      <c r="B45" s="69"/>
      <c r="C45" s="70"/>
      <c r="D45" s="71"/>
      <c r="E45" s="71"/>
      <c r="F45" s="72"/>
      <c r="G45" s="72"/>
      <c r="H45" s="72"/>
      <c r="I45" s="72"/>
      <c r="J45" s="72"/>
      <c r="T45" s="73" t="s">
        <v>73</v>
      </c>
      <c r="U45" s="73"/>
      <c r="V45" s="73"/>
      <c r="W45" s="73"/>
      <c r="Y45" s="3"/>
      <c r="AD45" s="73"/>
      <c r="AE45" s="73"/>
      <c r="AF45" s="73">
        <f>SUM(AF42:AF44)</f>
        <v>1212.0702808240003</v>
      </c>
    </row>
    <row r="46" spans="1:34" ht="23.4" x14ac:dyDescent="0.45">
      <c r="B46" s="69"/>
      <c r="C46" s="70"/>
      <c r="D46" s="71"/>
      <c r="E46" s="71"/>
      <c r="F46" s="72"/>
      <c r="G46" s="72"/>
      <c r="H46" s="72"/>
      <c r="I46" s="72"/>
      <c r="J46" s="72"/>
      <c r="T46" s="135" t="s">
        <v>61</v>
      </c>
      <c r="U46" s="73"/>
      <c r="V46" s="73"/>
      <c r="W46" s="73"/>
      <c r="Y46" s="3"/>
      <c r="AD46" s="73"/>
      <c r="AE46" s="131" t="s">
        <v>57</v>
      </c>
      <c r="AF46" s="132">
        <v>1193</v>
      </c>
    </row>
    <row r="47" spans="1:34" ht="15.6" x14ac:dyDescent="0.3">
      <c r="B47" s="69"/>
      <c r="C47" s="70"/>
      <c r="D47" s="71"/>
      <c r="E47" s="71"/>
      <c r="F47" s="72"/>
      <c r="G47" s="72"/>
      <c r="H47" s="72"/>
      <c r="I47" s="72"/>
      <c r="J47" s="72"/>
      <c r="T47" s="73"/>
      <c r="U47" s="73"/>
      <c r="V47" s="73"/>
      <c r="W47" s="73"/>
      <c r="Y47" s="3"/>
      <c r="AB47" s="73"/>
      <c r="AC47" s="73"/>
      <c r="AD47" s="73"/>
      <c r="AE47" s="74"/>
      <c r="AF47" s="75"/>
    </row>
    <row r="48" spans="1:34" ht="15.6" x14ac:dyDescent="0.3">
      <c r="B48" s="69"/>
      <c r="C48" s="70"/>
      <c r="D48" s="71"/>
      <c r="E48" s="71"/>
      <c r="F48" s="72"/>
      <c r="G48" s="72"/>
      <c r="H48" s="72"/>
      <c r="I48" s="72"/>
      <c r="J48" s="72"/>
      <c r="T48" s="73"/>
      <c r="U48" s="73"/>
      <c r="V48" s="73"/>
      <c r="W48" s="73"/>
      <c r="X48" s="73"/>
      <c r="Y48" s="73"/>
      <c r="AB48" s="73"/>
      <c r="AC48" s="73"/>
      <c r="AD48" s="73"/>
      <c r="AE48" s="124" t="s">
        <v>27</v>
      </c>
      <c r="AF48" s="124" t="s">
        <v>7</v>
      </c>
    </row>
    <row r="49" spans="2:32" ht="15.6" x14ac:dyDescent="0.3">
      <c r="B49" s="69"/>
      <c r="C49" s="70"/>
      <c r="D49" s="71"/>
      <c r="E49" s="71"/>
      <c r="F49" s="72"/>
      <c r="G49" s="72"/>
      <c r="H49" s="72"/>
      <c r="I49" s="72"/>
      <c r="J49" s="72"/>
      <c r="T49" s="73" t="s">
        <v>65</v>
      </c>
      <c r="U49" s="73"/>
      <c r="V49" s="73"/>
      <c r="W49" s="73"/>
      <c r="X49" s="73"/>
      <c r="Y49" s="73"/>
      <c r="AB49" s="73"/>
      <c r="AC49" s="73"/>
      <c r="AD49" s="73"/>
      <c r="AE49" s="74">
        <f>K35</f>
        <v>31162.28465646</v>
      </c>
      <c r="AF49" s="75">
        <f>AE49*10.7639</f>
        <v>335427.71581366978</v>
      </c>
    </row>
    <row r="50" spans="2:32" ht="15.6" x14ac:dyDescent="0.3">
      <c r="B50" s="65"/>
      <c r="T50" s="73" t="s">
        <v>66</v>
      </c>
      <c r="U50" s="73"/>
      <c r="V50" s="73"/>
      <c r="W50" s="73"/>
      <c r="X50" s="73"/>
      <c r="Y50" s="73"/>
      <c r="AB50" s="73"/>
      <c r="AC50" s="73"/>
      <c r="AD50" s="73"/>
      <c r="AE50" s="74">
        <f>L35</f>
        <v>7946.8679999999986</v>
      </c>
      <c r="AF50" s="75">
        <f>AE50*10.7639</f>
        <v>85539.292465199978</v>
      </c>
    </row>
    <row r="51" spans="2:32" ht="15.6" x14ac:dyDescent="0.3">
      <c r="D51" s="65"/>
      <c r="E51" s="65"/>
      <c r="T51" s="73" t="s">
        <v>67</v>
      </c>
      <c r="U51" s="73"/>
      <c r="V51" s="73"/>
      <c r="W51" s="73"/>
      <c r="X51" s="73"/>
      <c r="Y51" s="73"/>
      <c r="AB51" s="73"/>
      <c r="AC51" s="73"/>
      <c r="AD51" s="73"/>
      <c r="AE51" s="74">
        <f>SUM(R35+W35+AB35)</f>
        <v>40244.960000000006</v>
      </c>
      <c r="AF51" s="75">
        <f t="shared" ref="AF51:AF52" si="5">AE51*10.7639</f>
        <v>433192.72494400007</v>
      </c>
    </row>
    <row r="52" spans="2:32" ht="24" thickBot="1" x14ac:dyDescent="0.5">
      <c r="T52" s="80" t="s">
        <v>51</v>
      </c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2">
        <f>SUM(K35+L35+R35+W35+AB35)</f>
        <v>79354.112656459998</v>
      </c>
      <c r="AF52" s="83">
        <f t="shared" si="5"/>
        <v>854159.73322286969</v>
      </c>
    </row>
    <row r="53" spans="2:32" ht="18.600000000000001" thickBot="1" x14ac:dyDescent="0.4">
      <c r="T53" s="76" t="s">
        <v>70</v>
      </c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8">
        <f>SUM(F34:AF34)</f>
        <v>87335.468256460008</v>
      </c>
      <c r="AF53" s="79">
        <f>AE53*10.7639</f>
        <v>940070.24676570983</v>
      </c>
    </row>
    <row r="55" spans="2:32" ht="23.4" x14ac:dyDescent="0.45">
      <c r="O55" s="65"/>
      <c r="P55" s="65"/>
      <c r="Q55" s="65"/>
      <c r="R55" s="65"/>
      <c r="S55" s="65"/>
      <c r="T55" s="121" t="s">
        <v>37</v>
      </c>
      <c r="U55" s="120"/>
      <c r="V55" s="120"/>
      <c r="W55" s="120"/>
      <c r="X55" s="120"/>
      <c r="Y55" s="120"/>
      <c r="AB55" s="67"/>
      <c r="AC55" s="67"/>
    </row>
    <row r="56" spans="2:32" ht="23.4" x14ac:dyDescent="0.45">
      <c r="O56" s="65"/>
      <c r="P56" s="65"/>
      <c r="Q56" s="65"/>
      <c r="R56" s="65"/>
      <c r="S56" s="65"/>
      <c r="T56" s="122">
        <v>6.1</v>
      </c>
      <c r="U56" s="123" t="s">
        <v>46</v>
      </c>
      <c r="W56" s="123">
        <f>T56*4046.86</f>
        <v>24685.845999999998</v>
      </c>
      <c r="X56" s="123" t="s">
        <v>47</v>
      </c>
      <c r="Y56" s="196">
        <f>W56*10.7639</f>
        <v>265715.97775939998</v>
      </c>
      <c r="Z56" s="196"/>
      <c r="AA56" s="123" t="s">
        <v>7</v>
      </c>
      <c r="AB56" s="118"/>
      <c r="AC56" s="118"/>
      <c r="AD56" s="118"/>
      <c r="AE56" s="67"/>
    </row>
    <row r="57" spans="2:32" ht="15.6" x14ac:dyDescent="0.3">
      <c r="O57" s="65"/>
      <c r="P57" s="65"/>
      <c r="Q57" s="65"/>
      <c r="R57" s="94"/>
      <c r="S57" s="65"/>
      <c r="T57" s="118"/>
      <c r="U57" s="118"/>
      <c r="V57" s="118"/>
      <c r="W57" s="119"/>
      <c r="X57" s="118"/>
      <c r="Y57" s="118"/>
      <c r="Z57" s="118"/>
      <c r="AA57" s="118"/>
      <c r="AB57" s="119"/>
      <c r="AC57" s="118"/>
      <c r="AD57" s="118"/>
      <c r="AE57" s="67"/>
    </row>
    <row r="58" spans="2:32" ht="23.4" x14ac:dyDescent="0.45">
      <c r="O58" s="65"/>
      <c r="P58" s="65"/>
      <c r="Q58" s="65"/>
      <c r="R58" s="65"/>
      <c r="S58" s="65"/>
      <c r="T58" s="121" t="s">
        <v>45</v>
      </c>
      <c r="U58" s="65"/>
      <c r="V58" s="65"/>
      <c r="W58" s="69"/>
      <c r="X58" s="65"/>
      <c r="Y58" s="65"/>
      <c r="Z58" s="65"/>
      <c r="AA58" s="65"/>
      <c r="AB58" s="69"/>
      <c r="AC58" s="65"/>
      <c r="AD58" s="65"/>
    </row>
    <row r="59" spans="2:32" ht="23.4" x14ac:dyDescent="0.45">
      <c r="O59" s="65"/>
      <c r="P59" s="65"/>
      <c r="Q59" s="65"/>
      <c r="R59" s="65"/>
      <c r="S59" s="65"/>
      <c r="T59" s="125">
        <f>AE52/W56</f>
        <v>3.2145591711323163</v>
      </c>
      <c r="U59" s="65"/>
      <c r="V59" s="65"/>
      <c r="W59" s="84"/>
      <c r="X59" s="65"/>
      <c r="Y59" s="65"/>
      <c r="Z59" s="65"/>
      <c r="AA59" s="65"/>
      <c r="AB59" s="84"/>
      <c r="AC59" s="65"/>
      <c r="AD59" s="65"/>
    </row>
    <row r="60" spans="2:32" x14ac:dyDescent="0.3">
      <c r="O60" s="65"/>
      <c r="P60" s="65"/>
      <c r="Q60" s="65"/>
      <c r="R60" s="65"/>
      <c r="S60" s="94"/>
      <c r="T60" s="69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</row>
    <row r="61" spans="2:32" x14ac:dyDescent="0.3">
      <c r="O61" s="65"/>
      <c r="P61" s="65"/>
      <c r="Q61" s="65"/>
      <c r="R61" s="65"/>
      <c r="S61" s="65"/>
      <c r="T61" s="84"/>
      <c r="U61" s="85"/>
      <c r="V61" s="85"/>
      <c r="W61" s="65"/>
      <c r="X61" s="65"/>
      <c r="Y61" s="65"/>
      <c r="Z61" s="65"/>
      <c r="AA61" s="65"/>
      <c r="AB61" s="65"/>
      <c r="AC61" s="65"/>
      <c r="AD61" s="65"/>
      <c r="AE61" s="65"/>
      <c r="AF61" s="65"/>
    </row>
    <row r="62" spans="2:32" x14ac:dyDescent="0.3"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</row>
    <row r="63" spans="2:32" x14ac:dyDescent="0.3"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</row>
    <row r="64" spans="2:32" x14ac:dyDescent="0.3"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</row>
    <row r="65" spans="15:32" x14ac:dyDescent="0.3"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</row>
    <row r="66" spans="15:32" x14ac:dyDescent="0.3"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</row>
    <row r="67" spans="15:32" x14ac:dyDescent="0.3"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</row>
    <row r="68" spans="15:32" x14ac:dyDescent="0.3"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15:32" x14ac:dyDescent="0.3"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15:32" x14ac:dyDescent="0.3"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</sheetData>
  <mergeCells count="25">
    <mergeCell ref="Y56:Z56"/>
    <mergeCell ref="AG34:AG35"/>
    <mergeCell ref="AH34:AH35"/>
    <mergeCell ref="A35:C35"/>
    <mergeCell ref="L35:Q35"/>
    <mergeCell ref="R35:V35"/>
    <mergeCell ref="W35:AA35"/>
    <mergeCell ref="AB35:AF35"/>
    <mergeCell ref="AE1:AF1"/>
    <mergeCell ref="AE2:AF2"/>
    <mergeCell ref="A4:B5"/>
    <mergeCell ref="D4:E4"/>
    <mergeCell ref="F4:K4"/>
    <mergeCell ref="L4:Q4"/>
    <mergeCell ref="R4:AF4"/>
    <mergeCell ref="A16:A33"/>
    <mergeCell ref="B16:B33"/>
    <mergeCell ref="A9:A15"/>
    <mergeCell ref="A34:C34"/>
    <mergeCell ref="AG4:AH4"/>
    <mergeCell ref="R5:V5"/>
    <mergeCell ref="W5:AA5"/>
    <mergeCell ref="AB5:AF5"/>
    <mergeCell ref="D6:E6"/>
    <mergeCell ref="A7:A8"/>
  </mergeCells>
  <pageMargins left="0.23622047244094491" right="0.23622047244094491" top="0.74803149606299213" bottom="0.74803149606299213" header="0.31496062992125984" footer="0.31496062992125984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1"/>
  <sheetViews>
    <sheetView tabSelected="1" zoomScale="70" zoomScaleNormal="70" zoomScalePageLayoutView="48" workbookViewId="0">
      <selection activeCell="E15" sqref="E15"/>
    </sheetView>
  </sheetViews>
  <sheetFormatPr defaultColWidth="9.109375" defaultRowHeight="14.4" x14ac:dyDescent="0.3"/>
  <cols>
    <col min="1" max="1" width="7.6640625" style="2" customWidth="1"/>
    <col min="2" max="2" width="22.6640625" style="2" customWidth="1"/>
    <col min="3" max="3" width="9.109375" style="2" customWidth="1"/>
    <col min="4" max="4" width="7" style="2" customWidth="1"/>
    <col min="5" max="5" width="7.109375" style="2" customWidth="1"/>
    <col min="6" max="6" width="6.44140625" style="2" customWidth="1"/>
    <col min="7" max="7" width="7.44140625" style="2" customWidth="1"/>
    <col min="8" max="9" width="6.109375" style="2" customWidth="1"/>
    <col min="10" max="10" width="6" style="2" customWidth="1"/>
    <col min="11" max="11" width="5.77734375" style="2" customWidth="1"/>
    <col min="12" max="13" width="6" style="2" customWidth="1"/>
    <col min="14" max="14" width="6.109375" style="2" customWidth="1"/>
    <col min="15" max="15" width="5.77734375" style="2" customWidth="1"/>
    <col min="16" max="17" width="6" style="2" customWidth="1"/>
    <col min="18" max="18" width="6.109375" style="2" customWidth="1"/>
    <col min="19" max="19" width="5.6640625" style="2" customWidth="1"/>
    <col min="20" max="20" width="6" style="2" customWidth="1"/>
    <col min="21" max="21" width="7.21875" style="2" customWidth="1"/>
    <col min="22" max="23" width="6.109375" style="2" customWidth="1"/>
    <col min="24" max="26" width="6" style="2" customWidth="1"/>
    <col min="27" max="27" width="5.6640625" style="2" customWidth="1"/>
    <col min="28" max="28" width="5.77734375" style="2" customWidth="1"/>
    <col min="29" max="29" width="5.6640625" style="2" customWidth="1"/>
    <col min="30" max="30" width="6.44140625" style="2" customWidth="1"/>
    <col min="31" max="32" width="6.88671875" style="2" customWidth="1"/>
    <col min="33" max="33" width="7" style="2" customWidth="1"/>
    <col min="34" max="35" width="13.6640625" style="2" hidden="1" customWidth="1"/>
    <col min="36" max="36" width="21.44140625" style="2" customWidth="1"/>
    <col min="37" max="37" width="18.6640625" style="2" customWidth="1"/>
    <col min="38" max="38" width="19.109375" style="2" customWidth="1"/>
    <col min="39" max="16384" width="9.109375" style="2"/>
  </cols>
  <sheetData>
    <row r="1" spans="1:38" x14ac:dyDescent="0.3">
      <c r="A1" s="3" t="s">
        <v>78</v>
      </c>
      <c r="AB1" s="5" t="s">
        <v>11</v>
      </c>
      <c r="AC1" s="5"/>
      <c r="AD1" s="183">
        <v>42236</v>
      </c>
      <c r="AE1" s="183"/>
      <c r="AF1" s="183"/>
      <c r="AG1" s="183"/>
    </row>
    <row r="2" spans="1:38" x14ac:dyDescent="0.3">
      <c r="A2" s="3"/>
      <c r="B2" s="4"/>
      <c r="AB2" s="5" t="s">
        <v>12</v>
      </c>
      <c r="AC2" s="5"/>
      <c r="AD2" s="184" t="s">
        <v>71</v>
      </c>
      <c r="AE2" s="184"/>
      <c r="AF2" s="184"/>
      <c r="AG2" s="184"/>
    </row>
    <row r="3" spans="1:38" x14ac:dyDescent="0.3">
      <c r="A3" s="3"/>
      <c r="B3" s="3"/>
      <c r="AK3" s="5"/>
    </row>
    <row r="4" spans="1:38" x14ac:dyDescent="0.3">
      <c r="A4" s="185" t="s">
        <v>18</v>
      </c>
      <c r="B4" s="186"/>
      <c r="C4" s="6" t="s">
        <v>5</v>
      </c>
      <c r="D4" s="192" t="s">
        <v>32</v>
      </c>
      <c r="E4" s="193"/>
      <c r="F4" s="177" t="s">
        <v>19</v>
      </c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9"/>
      <c r="AH4" s="175" t="s">
        <v>38</v>
      </c>
      <c r="AI4" s="176"/>
      <c r="AJ4" s="7"/>
      <c r="AK4" s="8"/>
      <c r="AL4" s="8"/>
    </row>
    <row r="5" spans="1:38" ht="33.75" customHeight="1" x14ac:dyDescent="0.3">
      <c r="A5" s="187"/>
      <c r="B5" s="188"/>
      <c r="C5" s="9"/>
      <c r="D5" s="110" t="s">
        <v>36</v>
      </c>
      <c r="E5" s="109" t="s">
        <v>35</v>
      </c>
      <c r="F5" s="177" t="s">
        <v>15</v>
      </c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9"/>
      <c r="T5" s="177" t="s">
        <v>13</v>
      </c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9"/>
      <c r="AH5" s="14"/>
      <c r="AI5" s="15"/>
    </row>
    <row r="6" spans="1:38" x14ac:dyDescent="0.3">
      <c r="A6" s="16"/>
      <c r="B6" s="16" t="s">
        <v>10</v>
      </c>
      <c r="C6" s="17"/>
      <c r="D6" s="194" t="s">
        <v>49</v>
      </c>
      <c r="E6" s="195"/>
      <c r="F6" s="224" t="s">
        <v>4</v>
      </c>
      <c r="G6" s="225"/>
      <c r="H6" s="224" t="s">
        <v>2</v>
      </c>
      <c r="I6" s="225"/>
      <c r="J6" s="224" t="s">
        <v>3</v>
      </c>
      <c r="K6" s="225"/>
      <c r="L6" s="224" t="s">
        <v>20</v>
      </c>
      <c r="M6" s="225"/>
      <c r="N6" s="224" t="s">
        <v>21</v>
      </c>
      <c r="O6" s="225"/>
      <c r="P6" s="224" t="s">
        <v>23</v>
      </c>
      <c r="Q6" s="225"/>
      <c r="R6" s="224" t="s">
        <v>24</v>
      </c>
      <c r="S6" s="225"/>
      <c r="T6" s="224" t="s">
        <v>4</v>
      </c>
      <c r="U6" s="225"/>
      <c r="V6" s="224" t="s">
        <v>2</v>
      </c>
      <c r="W6" s="225"/>
      <c r="X6" s="224" t="s">
        <v>3</v>
      </c>
      <c r="Y6" s="225"/>
      <c r="Z6" s="224" t="s">
        <v>20</v>
      </c>
      <c r="AA6" s="225"/>
      <c r="AB6" s="224" t="s">
        <v>21</v>
      </c>
      <c r="AC6" s="225"/>
      <c r="AD6" s="224" t="s">
        <v>23</v>
      </c>
      <c r="AE6" s="225"/>
      <c r="AF6" s="224" t="s">
        <v>24</v>
      </c>
      <c r="AG6" s="225"/>
      <c r="AH6" s="23" t="s">
        <v>27</v>
      </c>
      <c r="AI6" s="23" t="s">
        <v>7</v>
      </c>
    </row>
    <row r="7" spans="1:38" s="34" customFormat="1" x14ac:dyDescent="0.3">
      <c r="A7" s="158"/>
      <c r="B7" s="159"/>
      <c r="C7" s="160"/>
      <c r="D7" s="161"/>
      <c r="E7" s="161"/>
      <c r="F7" s="21" t="s">
        <v>76</v>
      </c>
      <c r="G7" s="21" t="s">
        <v>77</v>
      </c>
      <c r="H7" s="21" t="s">
        <v>76</v>
      </c>
      <c r="I7" s="21" t="s">
        <v>77</v>
      </c>
      <c r="J7" s="21" t="s">
        <v>76</v>
      </c>
      <c r="K7" s="21" t="s">
        <v>77</v>
      </c>
      <c r="L7" s="21" t="s">
        <v>76</v>
      </c>
      <c r="M7" s="21" t="s">
        <v>77</v>
      </c>
      <c r="N7" s="21" t="s">
        <v>76</v>
      </c>
      <c r="O7" s="21" t="s">
        <v>77</v>
      </c>
      <c r="P7" s="21" t="s">
        <v>76</v>
      </c>
      <c r="Q7" s="21" t="s">
        <v>77</v>
      </c>
      <c r="R7" s="21" t="s">
        <v>76</v>
      </c>
      <c r="S7" s="21" t="s">
        <v>77</v>
      </c>
      <c r="T7" s="21" t="s">
        <v>76</v>
      </c>
      <c r="U7" s="21" t="s">
        <v>77</v>
      </c>
      <c r="V7" s="21" t="s">
        <v>76</v>
      </c>
      <c r="W7" s="21" t="s">
        <v>77</v>
      </c>
      <c r="X7" s="21" t="s">
        <v>76</v>
      </c>
      <c r="Y7" s="21" t="s">
        <v>77</v>
      </c>
      <c r="Z7" s="21" t="s">
        <v>76</v>
      </c>
      <c r="AA7" s="21" t="s">
        <v>77</v>
      </c>
      <c r="AB7" s="21" t="s">
        <v>76</v>
      </c>
      <c r="AC7" s="21" t="s">
        <v>77</v>
      </c>
      <c r="AD7" s="21" t="s">
        <v>76</v>
      </c>
      <c r="AE7" s="21" t="s">
        <v>77</v>
      </c>
      <c r="AF7" s="21" t="s">
        <v>76</v>
      </c>
      <c r="AG7" s="21" t="s">
        <v>77</v>
      </c>
      <c r="AH7" s="32"/>
      <c r="AI7" s="33"/>
    </row>
    <row r="8" spans="1:38" s="34" customFormat="1" x14ac:dyDescent="0.3">
      <c r="A8" s="157"/>
      <c r="B8" s="50" t="s">
        <v>43</v>
      </c>
      <c r="C8" s="151" t="s">
        <v>6</v>
      </c>
      <c r="D8" s="36">
        <v>201</v>
      </c>
      <c r="E8" s="36">
        <v>466</v>
      </c>
      <c r="F8" s="38"/>
      <c r="G8" s="38"/>
      <c r="H8" s="39"/>
      <c r="I8" s="156"/>
      <c r="J8" s="22"/>
      <c r="K8" s="22"/>
      <c r="L8" s="22"/>
      <c r="M8" s="22"/>
      <c r="N8" s="22"/>
      <c r="O8" s="22"/>
      <c r="P8" s="22"/>
      <c r="Q8" s="22"/>
      <c r="R8" s="22"/>
      <c r="S8" s="22"/>
      <c r="T8" s="38"/>
      <c r="U8" s="38"/>
      <c r="V8" s="39"/>
      <c r="W8" s="156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40"/>
      <c r="AI8" s="41"/>
    </row>
    <row r="9" spans="1:38" s="34" customFormat="1" ht="15" customHeight="1" x14ac:dyDescent="0.3">
      <c r="A9" s="216" t="s">
        <v>9</v>
      </c>
      <c r="B9" s="112" t="s">
        <v>41</v>
      </c>
      <c r="C9" s="144" t="s">
        <v>0</v>
      </c>
      <c r="D9" s="26">
        <v>110</v>
      </c>
      <c r="E9" s="43">
        <v>23</v>
      </c>
      <c r="F9" s="42" t="s">
        <v>1</v>
      </c>
      <c r="G9" s="42"/>
      <c r="H9" s="42">
        <v>16.8</v>
      </c>
      <c r="I9" s="42">
        <f>H9*10.7639</f>
        <v>180.83351999999999</v>
      </c>
      <c r="J9" s="42">
        <v>15.88</v>
      </c>
      <c r="K9" s="42">
        <f>J9*10.7639</f>
        <v>170.93073200000001</v>
      </c>
      <c r="L9" s="42">
        <v>36</v>
      </c>
      <c r="M9" s="42">
        <f>L9*10.7639</f>
        <v>387.50040000000001</v>
      </c>
      <c r="N9" s="42">
        <v>41</v>
      </c>
      <c r="O9" s="42">
        <f>N9*10.7639</f>
        <v>441.31989999999996</v>
      </c>
      <c r="P9" s="42"/>
      <c r="Q9" s="42"/>
      <c r="R9" s="42">
        <v>171.49</v>
      </c>
      <c r="S9" s="42">
        <f>R9*10.7639</f>
        <v>1845.9012110000001</v>
      </c>
      <c r="T9" s="42" t="s">
        <v>1</v>
      </c>
      <c r="U9" s="42"/>
      <c r="V9" s="42">
        <v>41.61</v>
      </c>
      <c r="W9" s="42">
        <f>V9*10.7639</f>
        <v>447.88587899999999</v>
      </c>
      <c r="X9" s="42">
        <v>15.88</v>
      </c>
      <c r="Y9" s="42">
        <f>X9*10.7639</f>
        <v>170.93073200000001</v>
      </c>
      <c r="Z9" s="42">
        <v>36</v>
      </c>
      <c r="AA9" s="42">
        <f>Z9*10.7639</f>
        <v>387.50040000000001</v>
      </c>
      <c r="AB9" s="42">
        <v>41</v>
      </c>
      <c r="AC9" s="42">
        <f>AB9*10.7639</f>
        <v>441.31989999999996</v>
      </c>
      <c r="AD9" s="42"/>
      <c r="AE9" s="42"/>
      <c r="AF9" s="42">
        <v>252.5</v>
      </c>
      <c r="AG9" s="42">
        <v>2718</v>
      </c>
      <c r="AH9" s="46"/>
      <c r="AI9" s="33"/>
    </row>
    <row r="10" spans="1:38" s="34" customFormat="1" x14ac:dyDescent="0.3">
      <c r="A10" s="212"/>
      <c r="B10" s="48" t="s">
        <v>41</v>
      </c>
      <c r="C10" s="145">
        <v>1</v>
      </c>
      <c r="D10" s="43">
        <v>206</v>
      </c>
      <c r="E10" s="43">
        <v>151</v>
      </c>
      <c r="F10" s="42" t="s">
        <v>1</v>
      </c>
      <c r="G10" s="42"/>
      <c r="H10" s="42" t="s">
        <v>1</v>
      </c>
      <c r="I10" s="42"/>
      <c r="J10" s="42" t="s">
        <v>1</v>
      </c>
      <c r="K10" s="42"/>
      <c r="L10" s="42" t="s">
        <v>1</v>
      </c>
      <c r="M10" s="42"/>
      <c r="N10" s="42" t="s">
        <v>1</v>
      </c>
      <c r="O10" s="42"/>
      <c r="P10" s="42"/>
      <c r="Q10" s="42"/>
      <c r="R10" s="42"/>
      <c r="S10" s="42"/>
      <c r="T10" s="42" t="s">
        <v>1</v>
      </c>
      <c r="U10" s="42"/>
      <c r="V10" s="42" t="s">
        <v>1</v>
      </c>
      <c r="W10" s="42"/>
      <c r="X10" s="42" t="s">
        <v>1</v>
      </c>
      <c r="Y10" s="42"/>
      <c r="Z10" s="42" t="s">
        <v>1</v>
      </c>
      <c r="AA10" s="42"/>
      <c r="AB10" s="42" t="s">
        <v>1</v>
      </c>
      <c r="AC10" s="42"/>
      <c r="AD10" s="42"/>
      <c r="AE10" s="42"/>
      <c r="AF10" s="42"/>
      <c r="AG10" s="42"/>
      <c r="AH10" s="46"/>
      <c r="AI10" s="47"/>
    </row>
    <row r="11" spans="1:38" s="34" customFormat="1" x14ac:dyDescent="0.3">
      <c r="A11" s="212"/>
      <c r="B11" s="48" t="s">
        <v>41</v>
      </c>
      <c r="C11" s="145">
        <v>2</v>
      </c>
      <c r="D11" s="43">
        <v>206</v>
      </c>
      <c r="E11" s="43">
        <v>151</v>
      </c>
      <c r="F11" s="42" t="s">
        <v>1</v>
      </c>
      <c r="G11" s="42"/>
      <c r="H11" s="42" t="s">
        <v>1</v>
      </c>
      <c r="I11" s="42"/>
      <c r="J11" s="42" t="s">
        <v>1</v>
      </c>
      <c r="K11" s="42"/>
      <c r="L11" s="42" t="s">
        <v>1</v>
      </c>
      <c r="M11" s="42"/>
      <c r="N11" s="42" t="s">
        <v>1</v>
      </c>
      <c r="O11" s="42"/>
      <c r="P11" s="42"/>
      <c r="Q11" s="42"/>
      <c r="R11" s="42"/>
      <c r="S11" s="42"/>
      <c r="T11" s="42" t="s">
        <v>1</v>
      </c>
      <c r="U11" s="42"/>
      <c r="V11" s="42" t="s">
        <v>1</v>
      </c>
      <c r="W11" s="42"/>
      <c r="X11" s="42" t="s">
        <v>1</v>
      </c>
      <c r="Y11" s="42"/>
      <c r="Z11" s="42" t="s">
        <v>1</v>
      </c>
      <c r="AA11" s="42"/>
      <c r="AB11" s="42" t="s">
        <v>1</v>
      </c>
      <c r="AC11" s="42"/>
      <c r="AD11" s="42"/>
      <c r="AE11" s="42"/>
      <c r="AF11" s="42"/>
      <c r="AG11" s="42"/>
      <c r="AH11" s="46"/>
      <c r="AI11" s="47"/>
    </row>
    <row r="12" spans="1:38" s="34" customFormat="1" x14ac:dyDescent="0.3">
      <c r="A12" s="212"/>
      <c r="B12" s="48" t="s">
        <v>41</v>
      </c>
      <c r="C12" s="145">
        <v>3</v>
      </c>
      <c r="D12" s="43">
        <v>206</v>
      </c>
      <c r="E12" s="43">
        <v>151</v>
      </c>
      <c r="F12" s="42" t="s">
        <v>1</v>
      </c>
      <c r="G12" s="42"/>
      <c r="H12" s="42" t="s">
        <v>1</v>
      </c>
      <c r="I12" s="42"/>
      <c r="J12" s="42" t="s">
        <v>1</v>
      </c>
      <c r="K12" s="42"/>
      <c r="L12" s="42" t="s">
        <v>1</v>
      </c>
      <c r="M12" s="42"/>
      <c r="N12" s="42" t="s">
        <v>1</v>
      </c>
      <c r="O12" s="42"/>
      <c r="P12" s="42"/>
      <c r="Q12" s="42"/>
      <c r="R12" s="42"/>
      <c r="S12" s="42"/>
      <c r="T12" s="42" t="s">
        <v>1</v>
      </c>
      <c r="U12" s="42"/>
      <c r="V12" s="42" t="s">
        <v>1</v>
      </c>
      <c r="W12" s="42"/>
      <c r="X12" s="42" t="s">
        <v>1</v>
      </c>
      <c r="Y12" s="42"/>
      <c r="Z12" s="42" t="s">
        <v>1</v>
      </c>
      <c r="AA12" s="42"/>
      <c r="AB12" s="42" t="s">
        <v>1</v>
      </c>
      <c r="AC12" s="42"/>
      <c r="AD12" s="42"/>
      <c r="AE12" s="42"/>
      <c r="AF12" s="42"/>
      <c r="AG12" s="42"/>
      <c r="AH12" s="46"/>
      <c r="AI12" s="47"/>
    </row>
    <row r="13" spans="1:38" s="34" customFormat="1" x14ac:dyDescent="0.3">
      <c r="A13" s="212"/>
      <c r="B13" s="99" t="s">
        <v>41</v>
      </c>
      <c r="C13" s="50">
        <v>4</v>
      </c>
      <c r="D13" s="43">
        <v>164</v>
      </c>
      <c r="E13" s="43">
        <v>147</v>
      </c>
      <c r="F13" s="42" t="s">
        <v>1</v>
      </c>
      <c r="G13" s="42"/>
      <c r="H13" s="42" t="s">
        <v>1</v>
      </c>
      <c r="I13" s="42"/>
      <c r="J13" s="42" t="s">
        <v>1</v>
      </c>
      <c r="K13" s="42"/>
      <c r="L13" s="42" t="s">
        <v>1</v>
      </c>
      <c r="M13" s="42"/>
      <c r="N13" s="42" t="s">
        <v>1</v>
      </c>
      <c r="O13" s="42"/>
      <c r="P13" s="42"/>
      <c r="Q13" s="42"/>
      <c r="R13" s="42"/>
      <c r="S13" s="42"/>
      <c r="T13" s="42" t="s">
        <v>1</v>
      </c>
      <c r="U13" s="42"/>
      <c r="V13" s="42" t="s">
        <v>1</v>
      </c>
      <c r="W13" s="42"/>
      <c r="X13" s="42" t="s">
        <v>1</v>
      </c>
      <c r="Y13" s="42"/>
      <c r="Z13" s="42" t="s">
        <v>1</v>
      </c>
      <c r="AA13" s="42"/>
      <c r="AB13" s="42" t="s">
        <v>1</v>
      </c>
      <c r="AC13" s="42"/>
      <c r="AD13" s="42"/>
      <c r="AE13" s="42"/>
      <c r="AF13" s="42"/>
      <c r="AG13" s="42"/>
      <c r="AH13" s="46"/>
      <c r="AI13" s="47"/>
    </row>
    <row r="14" spans="1:38" s="34" customFormat="1" x14ac:dyDescent="0.3">
      <c r="A14" s="212"/>
      <c r="B14" s="99" t="s">
        <v>44</v>
      </c>
      <c r="C14" s="145">
        <v>5</v>
      </c>
      <c r="D14" s="43"/>
      <c r="E14" s="43"/>
      <c r="F14" s="42">
        <f>G14/10.7639</f>
        <v>371.61251962578621</v>
      </c>
      <c r="G14" s="42">
        <v>4000</v>
      </c>
      <c r="H14" s="42">
        <v>290.66000000000003</v>
      </c>
      <c r="I14" s="42">
        <f>H14*10.7639</f>
        <v>3128.635174</v>
      </c>
      <c r="J14" s="39">
        <v>15.88</v>
      </c>
      <c r="K14" s="42">
        <f>J14*10.7639</f>
        <v>170.93073200000001</v>
      </c>
      <c r="L14" s="39">
        <v>36</v>
      </c>
      <c r="M14" s="42">
        <f t="shared" ref="M14:M40" si="0">L14*10.7639</f>
        <v>387.50040000000001</v>
      </c>
      <c r="N14" s="51">
        <v>41</v>
      </c>
      <c r="O14" s="42">
        <f t="shared" ref="O14:O40" si="1">N14*10.7639</f>
        <v>441.31989999999996</v>
      </c>
      <c r="P14" s="51"/>
      <c r="Q14" s="51"/>
      <c r="R14" s="39">
        <f>S14/10.7639</f>
        <v>497.03174499948904</v>
      </c>
      <c r="S14" s="42">
        <v>5350</v>
      </c>
      <c r="T14" s="42">
        <f>U14/10.7639</f>
        <v>603.87034439190256</v>
      </c>
      <c r="U14" s="56">
        <v>6500</v>
      </c>
      <c r="V14" s="56">
        <v>154.33000000000001</v>
      </c>
      <c r="W14" s="56">
        <f t="shared" ref="W14:W40" si="2">V14*10.7639</f>
        <v>1661.192687</v>
      </c>
      <c r="X14" s="39">
        <v>95.44</v>
      </c>
      <c r="Y14" s="39">
        <f t="shared" ref="Y14:Y40" si="3">X14*10.7639</f>
        <v>1027.3066159999998</v>
      </c>
      <c r="Z14" s="39">
        <v>36</v>
      </c>
      <c r="AA14" s="42">
        <f t="shared" ref="AA14:AA40" si="4">Z14*10.7639</f>
        <v>387.50040000000001</v>
      </c>
      <c r="AB14" s="51">
        <v>41</v>
      </c>
      <c r="AC14" s="42">
        <f t="shared" ref="AC14:AC40" si="5">AB14*10.7639</f>
        <v>441.31989999999996</v>
      </c>
      <c r="AD14" s="51"/>
      <c r="AE14" s="51"/>
      <c r="AF14" s="39">
        <f>AG14/10.7639</f>
        <v>287.99970270998432</v>
      </c>
      <c r="AG14" s="39">
        <v>3100</v>
      </c>
      <c r="AH14" s="40">
        <f t="shared" ref="AH14:AH40" si="6">SUM(F14:AG14)</f>
        <v>29066.530120727166</v>
      </c>
      <c r="AI14" s="40">
        <f t="shared" ref="AI14:AI41" si="7">AH14*10.7639</f>
        <v>312869.22356649511</v>
      </c>
    </row>
    <row r="15" spans="1:38" s="34" customFormat="1" x14ac:dyDescent="0.3">
      <c r="A15" s="144"/>
      <c r="B15" s="218" t="s">
        <v>22</v>
      </c>
      <c r="C15" s="52">
        <v>6</v>
      </c>
      <c r="D15" s="26"/>
      <c r="E15" s="101"/>
      <c r="F15" s="55">
        <f>G15/10.7639</f>
        <v>975.48286401768883</v>
      </c>
      <c r="G15" s="55">
        <v>10500</v>
      </c>
      <c r="H15" s="55">
        <v>154.33000000000001</v>
      </c>
      <c r="I15" s="55">
        <f t="shared" ref="I15:I40" si="8">H15*10.7639</f>
        <v>1661.192687</v>
      </c>
      <c r="J15" s="55">
        <v>15.88</v>
      </c>
      <c r="K15" s="55">
        <f t="shared" ref="K15:K40" si="9">J15*10.7639</f>
        <v>170.93073200000001</v>
      </c>
      <c r="L15" s="55">
        <v>35.89</v>
      </c>
      <c r="M15" s="42">
        <f t="shared" si="0"/>
        <v>386.316371</v>
      </c>
      <c r="N15" s="55">
        <v>40.64</v>
      </c>
      <c r="O15" s="42">
        <f t="shared" si="1"/>
        <v>437.44489599999997</v>
      </c>
      <c r="P15" s="55"/>
      <c r="Q15" s="55"/>
      <c r="R15" s="55"/>
      <c r="S15" s="55"/>
      <c r="T15" s="55">
        <f>U15/10.7639</f>
        <v>975.48286401768883</v>
      </c>
      <c r="U15" s="55">
        <v>10500</v>
      </c>
      <c r="V15" s="55">
        <v>154.33000000000001</v>
      </c>
      <c r="W15" s="55">
        <f t="shared" si="2"/>
        <v>1661.192687</v>
      </c>
      <c r="X15" s="55">
        <v>15.88</v>
      </c>
      <c r="Y15" s="55">
        <f t="shared" si="3"/>
        <v>170.93073200000001</v>
      </c>
      <c r="Z15" s="55">
        <v>35.89</v>
      </c>
      <c r="AA15" s="55">
        <f t="shared" si="4"/>
        <v>386.316371</v>
      </c>
      <c r="AB15" s="55">
        <v>40.64</v>
      </c>
      <c r="AC15" s="55">
        <f t="shared" si="5"/>
        <v>437.44489599999997</v>
      </c>
      <c r="AD15" s="55"/>
      <c r="AE15" s="55"/>
      <c r="AF15" s="55"/>
      <c r="AG15" s="55"/>
      <c r="AH15" s="57">
        <f t="shared" si="6"/>
        <v>28756.215100035381</v>
      </c>
      <c r="AI15" s="58">
        <f t="shared" si="7"/>
        <v>309529.0237152708</v>
      </c>
    </row>
    <row r="16" spans="1:38" s="34" customFormat="1" ht="15" customHeight="1" x14ac:dyDescent="0.3">
      <c r="A16" s="212" t="s">
        <v>17</v>
      </c>
      <c r="B16" s="219"/>
      <c r="C16" s="59">
        <v>7</v>
      </c>
      <c r="D16" s="43"/>
      <c r="E16" s="43"/>
      <c r="F16" s="56">
        <f t="shared" ref="F16:F40" si="10">G16/10.7639</f>
        <v>975.48286401768883</v>
      </c>
      <c r="G16" s="56">
        <f>G15</f>
        <v>10500</v>
      </c>
      <c r="H16" s="56">
        <v>154.33000000000001</v>
      </c>
      <c r="I16" s="42">
        <f t="shared" si="8"/>
        <v>1661.192687</v>
      </c>
      <c r="J16" s="56">
        <v>15.88</v>
      </c>
      <c r="K16" s="42">
        <f t="shared" si="9"/>
        <v>170.93073200000001</v>
      </c>
      <c r="L16" s="42">
        <v>35.89</v>
      </c>
      <c r="M16" s="42">
        <f t="shared" si="0"/>
        <v>386.316371</v>
      </c>
      <c r="N16" s="42">
        <v>40.64</v>
      </c>
      <c r="O16" s="42">
        <f t="shared" si="1"/>
        <v>437.44489599999997</v>
      </c>
      <c r="P16" s="42"/>
      <c r="Q16" s="42"/>
      <c r="R16" s="42"/>
      <c r="S16" s="42"/>
      <c r="T16" s="56">
        <f t="shared" ref="T16:T40" si="11">U16/10.7639</f>
        <v>975.48286401768883</v>
      </c>
      <c r="U16" s="56">
        <f>U15</f>
        <v>10500</v>
      </c>
      <c r="V16" s="56">
        <v>154.33000000000001</v>
      </c>
      <c r="W16" s="42">
        <f t="shared" si="2"/>
        <v>1661.192687</v>
      </c>
      <c r="X16" s="56">
        <v>15.88</v>
      </c>
      <c r="Y16" s="42">
        <f t="shared" si="3"/>
        <v>170.93073200000001</v>
      </c>
      <c r="Z16" s="42">
        <v>35.89</v>
      </c>
      <c r="AA16" s="42">
        <f t="shared" si="4"/>
        <v>386.316371</v>
      </c>
      <c r="AB16" s="42">
        <v>40.64</v>
      </c>
      <c r="AC16" s="42">
        <f t="shared" si="5"/>
        <v>437.44489599999997</v>
      </c>
      <c r="AD16" s="42"/>
      <c r="AE16" s="42"/>
      <c r="AF16" s="42"/>
      <c r="AG16" s="42"/>
      <c r="AH16" s="57">
        <f t="shared" si="6"/>
        <v>28756.215100035381</v>
      </c>
      <c r="AI16" s="58">
        <f t="shared" si="7"/>
        <v>309529.0237152708</v>
      </c>
    </row>
    <row r="17" spans="1:35" s="34" customFormat="1" ht="15" customHeight="1" x14ac:dyDescent="0.3">
      <c r="A17" s="212"/>
      <c r="B17" s="219"/>
      <c r="C17" s="59">
        <v>8</v>
      </c>
      <c r="D17" s="43"/>
      <c r="E17" s="43"/>
      <c r="F17" s="56">
        <f t="shared" si="10"/>
        <v>975.48286401768883</v>
      </c>
      <c r="G17" s="56">
        <f t="shared" ref="G17:G21" si="12">G16</f>
        <v>10500</v>
      </c>
      <c r="H17" s="56">
        <v>154.33000000000001</v>
      </c>
      <c r="I17" s="42">
        <f t="shared" si="8"/>
        <v>1661.192687</v>
      </c>
      <c r="J17" s="56">
        <v>15.88</v>
      </c>
      <c r="K17" s="42">
        <f t="shared" si="9"/>
        <v>170.93073200000001</v>
      </c>
      <c r="L17" s="42">
        <v>35.89</v>
      </c>
      <c r="M17" s="42">
        <f t="shared" si="0"/>
        <v>386.316371</v>
      </c>
      <c r="N17" s="42">
        <v>40.64</v>
      </c>
      <c r="O17" s="42">
        <f t="shared" si="1"/>
        <v>437.44489599999997</v>
      </c>
      <c r="P17" s="42"/>
      <c r="Q17" s="42"/>
      <c r="R17" s="42"/>
      <c r="S17" s="42"/>
      <c r="T17" s="56">
        <f t="shared" si="11"/>
        <v>975.48286401768883</v>
      </c>
      <c r="U17" s="56">
        <f t="shared" ref="U17:U21" si="13">U16</f>
        <v>10500</v>
      </c>
      <c r="V17" s="56">
        <v>154.33000000000001</v>
      </c>
      <c r="W17" s="42">
        <f t="shared" si="2"/>
        <v>1661.192687</v>
      </c>
      <c r="X17" s="56">
        <v>15.88</v>
      </c>
      <c r="Y17" s="42">
        <f t="shared" si="3"/>
        <v>170.93073200000001</v>
      </c>
      <c r="Z17" s="42">
        <v>35.89</v>
      </c>
      <c r="AA17" s="42">
        <f t="shared" si="4"/>
        <v>386.316371</v>
      </c>
      <c r="AB17" s="42">
        <v>40.64</v>
      </c>
      <c r="AC17" s="42">
        <f t="shared" si="5"/>
        <v>437.44489599999997</v>
      </c>
      <c r="AD17" s="42"/>
      <c r="AE17" s="42"/>
      <c r="AF17" s="42"/>
      <c r="AG17" s="42"/>
      <c r="AH17" s="57">
        <f t="shared" si="6"/>
        <v>28756.215100035381</v>
      </c>
      <c r="AI17" s="58">
        <f t="shared" si="7"/>
        <v>309529.0237152708</v>
      </c>
    </row>
    <row r="18" spans="1:35" s="34" customFormat="1" x14ac:dyDescent="0.3">
      <c r="A18" s="212"/>
      <c r="B18" s="219"/>
      <c r="C18" s="59">
        <v>9</v>
      </c>
      <c r="D18" s="43"/>
      <c r="E18" s="43"/>
      <c r="F18" s="56">
        <f t="shared" si="10"/>
        <v>975.48286401768883</v>
      </c>
      <c r="G18" s="56">
        <f t="shared" si="12"/>
        <v>10500</v>
      </c>
      <c r="H18" s="56">
        <v>154.33000000000001</v>
      </c>
      <c r="I18" s="42">
        <f t="shared" si="8"/>
        <v>1661.192687</v>
      </c>
      <c r="J18" s="56">
        <v>15.88</v>
      </c>
      <c r="K18" s="42">
        <f t="shared" si="9"/>
        <v>170.93073200000001</v>
      </c>
      <c r="L18" s="42">
        <v>35.89</v>
      </c>
      <c r="M18" s="42">
        <f t="shared" si="0"/>
        <v>386.316371</v>
      </c>
      <c r="N18" s="42">
        <v>40.64</v>
      </c>
      <c r="O18" s="42">
        <f t="shared" si="1"/>
        <v>437.44489599999997</v>
      </c>
      <c r="P18" s="42"/>
      <c r="Q18" s="42"/>
      <c r="R18" s="42"/>
      <c r="S18" s="42"/>
      <c r="T18" s="56">
        <f t="shared" si="11"/>
        <v>975.48286401768883</v>
      </c>
      <c r="U18" s="56">
        <f t="shared" si="13"/>
        <v>10500</v>
      </c>
      <c r="V18" s="56">
        <v>154.33000000000001</v>
      </c>
      <c r="W18" s="42">
        <f t="shared" si="2"/>
        <v>1661.192687</v>
      </c>
      <c r="X18" s="56">
        <v>15.88</v>
      </c>
      <c r="Y18" s="42">
        <f t="shared" si="3"/>
        <v>170.93073200000001</v>
      </c>
      <c r="Z18" s="42">
        <v>35.89</v>
      </c>
      <c r="AA18" s="42">
        <f t="shared" si="4"/>
        <v>386.316371</v>
      </c>
      <c r="AB18" s="42">
        <v>40.64</v>
      </c>
      <c r="AC18" s="42">
        <f t="shared" si="5"/>
        <v>437.44489599999997</v>
      </c>
      <c r="AD18" s="42"/>
      <c r="AE18" s="42"/>
      <c r="AF18" s="42"/>
      <c r="AG18" s="42"/>
      <c r="AH18" s="57">
        <f t="shared" si="6"/>
        <v>28756.215100035381</v>
      </c>
      <c r="AI18" s="58">
        <f t="shared" si="7"/>
        <v>309529.0237152708</v>
      </c>
    </row>
    <row r="19" spans="1:35" s="34" customFormat="1" x14ac:dyDescent="0.3">
      <c r="A19" s="212"/>
      <c r="B19" s="219"/>
      <c r="C19" s="59">
        <v>10</v>
      </c>
      <c r="D19" s="43"/>
      <c r="E19" s="43"/>
      <c r="F19" s="56">
        <f t="shared" si="10"/>
        <v>975.48286401768883</v>
      </c>
      <c r="G19" s="56">
        <f t="shared" si="12"/>
        <v>10500</v>
      </c>
      <c r="H19" s="56">
        <v>154.33000000000001</v>
      </c>
      <c r="I19" s="42">
        <f t="shared" si="8"/>
        <v>1661.192687</v>
      </c>
      <c r="J19" s="56">
        <v>15.88</v>
      </c>
      <c r="K19" s="42">
        <f t="shared" si="9"/>
        <v>170.93073200000001</v>
      </c>
      <c r="L19" s="42">
        <v>35.89</v>
      </c>
      <c r="M19" s="42">
        <f t="shared" si="0"/>
        <v>386.316371</v>
      </c>
      <c r="N19" s="42">
        <v>40.64</v>
      </c>
      <c r="O19" s="42">
        <f t="shared" si="1"/>
        <v>437.44489599999997</v>
      </c>
      <c r="P19" s="42"/>
      <c r="Q19" s="42"/>
      <c r="R19" s="42"/>
      <c r="S19" s="42"/>
      <c r="T19" s="56">
        <f t="shared" si="11"/>
        <v>975.48286401768883</v>
      </c>
      <c r="U19" s="56">
        <f t="shared" si="13"/>
        <v>10500</v>
      </c>
      <c r="V19" s="56">
        <v>154.33000000000001</v>
      </c>
      <c r="W19" s="42">
        <f t="shared" si="2"/>
        <v>1661.192687</v>
      </c>
      <c r="X19" s="56">
        <v>15.88</v>
      </c>
      <c r="Y19" s="42">
        <f t="shared" si="3"/>
        <v>170.93073200000001</v>
      </c>
      <c r="Z19" s="42">
        <v>35.89</v>
      </c>
      <c r="AA19" s="42">
        <f t="shared" si="4"/>
        <v>386.316371</v>
      </c>
      <c r="AB19" s="42">
        <v>40.64</v>
      </c>
      <c r="AC19" s="42">
        <f t="shared" si="5"/>
        <v>437.44489599999997</v>
      </c>
      <c r="AD19" s="42"/>
      <c r="AE19" s="42"/>
      <c r="AF19" s="42"/>
      <c r="AG19" s="42"/>
      <c r="AH19" s="57">
        <f t="shared" si="6"/>
        <v>28756.215100035381</v>
      </c>
      <c r="AI19" s="58">
        <f t="shared" si="7"/>
        <v>309529.0237152708</v>
      </c>
    </row>
    <row r="20" spans="1:35" s="34" customFormat="1" x14ac:dyDescent="0.3">
      <c r="A20" s="212"/>
      <c r="B20" s="219"/>
      <c r="C20" s="59">
        <v>11</v>
      </c>
      <c r="D20" s="43"/>
      <c r="E20" s="43"/>
      <c r="F20" s="56">
        <f t="shared" si="10"/>
        <v>975.48286401768883</v>
      </c>
      <c r="G20" s="56">
        <f t="shared" si="12"/>
        <v>10500</v>
      </c>
      <c r="H20" s="56">
        <v>154.33000000000001</v>
      </c>
      <c r="I20" s="42">
        <f t="shared" si="8"/>
        <v>1661.192687</v>
      </c>
      <c r="J20" s="56">
        <v>15.88</v>
      </c>
      <c r="K20" s="42">
        <f t="shared" si="9"/>
        <v>170.93073200000001</v>
      </c>
      <c r="L20" s="42">
        <v>35.89</v>
      </c>
      <c r="M20" s="42">
        <f t="shared" si="0"/>
        <v>386.316371</v>
      </c>
      <c r="N20" s="42">
        <v>40.64</v>
      </c>
      <c r="O20" s="42">
        <f t="shared" si="1"/>
        <v>437.44489599999997</v>
      </c>
      <c r="P20" s="42"/>
      <c r="Q20" s="42"/>
      <c r="R20" s="42"/>
      <c r="S20" s="42"/>
      <c r="T20" s="56">
        <f t="shared" si="11"/>
        <v>975.48286401768883</v>
      </c>
      <c r="U20" s="56">
        <f t="shared" si="13"/>
        <v>10500</v>
      </c>
      <c r="V20" s="56">
        <v>154.33000000000001</v>
      </c>
      <c r="W20" s="42">
        <f t="shared" si="2"/>
        <v>1661.192687</v>
      </c>
      <c r="X20" s="56">
        <v>15.88</v>
      </c>
      <c r="Y20" s="42">
        <f t="shared" si="3"/>
        <v>170.93073200000001</v>
      </c>
      <c r="Z20" s="42">
        <v>35.89</v>
      </c>
      <c r="AA20" s="42">
        <f t="shared" si="4"/>
        <v>386.316371</v>
      </c>
      <c r="AB20" s="42">
        <v>40.64</v>
      </c>
      <c r="AC20" s="42">
        <f t="shared" si="5"/>
        <v>437.44489599999997</v>
      </c>
      <c r="AD20" s="42"/>
      <c r="AE20" s="42"/>
      <c r="AF20" s="42"/>
      <c r="AG20" s="42"/>
      <c r="AH20" s="57">
        <f t="shared" si="6"/>
        <v>28756.215100035381</v>
      </c>
      <c r="AI20" s="58">
        <f t="shared" si="7"/>
        <v>309529.0237152708</v>
      </c>
    </row>
    <row r="21" spans="1:35" s="34" customFormat="1" x14ac:dyDescent="0.3">
      <c r="A21" s="212"/>
      <c r="B21" s="219"/>
      <c r="C21" s="59">
        <v>12</v>
      </c>
      <c r="D21" s="43"/>
      <c r="E21" s="43"/>
      <c r="F21" s="56">
        <f t="shared" si="10"/>
        <v>975.48286401768883</v>
      </c>
      <c r="G21" s="56">
        <f t="shared" si="12"/>
        <v>10500</v>
      </c>
      <c r="H21" s="56">
        <v>154.33000000000001</v>
      </c>
      <c r="I21" s="42">
        <f t="shared" si="8"/>
        <v>1661.192687</v>
      </c>
      <c r="J21" s="56">
        <v>15.88</v>
      </c>
      <c r="K21" s="42">
        <f t="shared" si="9"/>
        <v>170.93073200000001</v>
      </c>
      <c r="L21" s="42">
        <v>35.89</v>
      </c>
      <c r="M21" s="42">
        <f t="shared" si="0"/>
        <v>386.316371</v>
      </c>
      <c r="N21" s="42">
        <v>40.64</v>
      </c>
      <c r="O21" s="42">
        <f t="shared" si="1"/>
        <v>437.44489599999997</v>
      </c>
      <c r="P21" s="42"/>
      <c r="Q21" s="42"/>
      <c r="R21" s="42"/>
      <c r="S21" s="42"/>
      <c r="T21" s="56">
        <f t="shared" si="11"/>
        <v>975.48286401768883</v>
      </c>
      <c r="U21" s="56">
        <f t="shared" si="13"/>
        <v>10500</v>
      </c>
      <c r="V21" s="56">
        <v>154.33000000000001</v>
      </c>
      <c r="W21" s="42">
        <f t="shared" si="2"/>
        <v>1661.192687</v>
      </c>
      <c r="X21" s="56">
        <v>15.88</v>
      </c>
      <c r="Y21" s="42">
        <f t="shared" si="3"/>
        <v>170.93073200000001</v>
      </c>
      <c r="Z21" s="42">
        <v>35.89</v>
      </c>
      <c r="AA21" s="42">
        <f t="shared" si="4"/>
        <v>386.316371</v>
      </c>
      <c r="AB21" s="42">
        <v>40.64</v>
      </c>
      <c r="AC21" s="42">
        <f t="shared" si="5"/>
        <v>437.44489599999997</v>
      </c>
      <c r="AD21" s="42"/>
      <c r="AE21" s="42"/>
      <c r="AF21" s="42"/>
      <c r="AG21" s="42"/>
      <c r="AH21" s="57">
        <f t="shared" si="6"/>
        <v>28756.215100035381</v>
      </c>
      <c r="AI21" s="58">
        <f t="shared" si="7"/>
        <v>309529.0237152708</v>
      </c>
    </row>
    <row r="22" spans="1:35" s="34" customFormat="1" x14ac:dyDescent="0.3">
      <c r="A22" s="212"/>
      <c r="B22" s="219"/>
      <c r="C22" s="59">
        <v>13</v>
      </c>
      <c r="D22" s="43"/>
      <c r="E22" s="43"/>
      <c r="F22" s="56">
        <f t="shared" si="10"/>
        <v>752.51535224221709</v>
      </c>
      <c r="G22" s="56">
        <f>G21-2400</f>
        <v>8100</v>
      </c>
      <c r="H22" s="56">
        <v>154.33000000000001</v>
      </c>
      <c r="I22" s="42">
        <f t="shared" si="8"/>
        <v>1661.192687</v>
      </c>
      <c r="J22" s="56">
        <v>15.88</v>
      </c>
      <c r="K22" s="42">
        <f t="shared" si="9"/>
        <v>170.93073200000001</v>
      </c>
      <c r="L22" s="42">
        <v>35.89</v>
      </c>
      <c r="M22" s="42">
        <f t="shared" si="0"/>
        <v>386.316371</v>
      </c>
      <c r="N22" s="42">
        <v>40.64</v>
      </c>
      <c r="O22" s="42">
        <f t="shared" si="1"/>
        <v>437.44489599999997</v>
      </c>
      <c r="P22" s="42">
        <f>Q22/10.7639</f>
        <v>222.96751177547173</v>
      </c>
      <c r="Q22" s="42">
        <v>2400</v>
      </c>
      <c r="R22" s="42"/>
      <c r="S22" s="42"/>
      <c r="T22" s="56">
        <f t="shared" si="11"/>
        <v>752.51535224221709</v>
      </c>
      <c r="U22" s="56">
        <f>U21-2400</f>
        <v>8100</v>
      </c>
      <c r="V22" s="56">
        <v>154.33000000000001</v>
      </c>
      <c r="W22" s="42">
        <f t="shared" si="2"/>
        <v>1661.192687</v>
      </c>
      <c r="X22" s="56">
        <v>15.88</v>
      </c>
      <c r="Y22" s="42">
        <f t="shared" si="3"/>
        <v>170.93073200000001</v>
      </c>
      <c r="Z22" s="42">
        <v>35.89</v>
      </c>
      <c r="AA22" s="42">
        <f t="shared" si="4"/>
        <v>386.316371</v>
      </c>
      <c r="AB22" s="42">
        <v>40.64</v>
      </c>
      <c r="AC22" s="42">
        <f t="shared" si="5"/>
        <v>437.44489599999997</v>
      </c>
      <c r="AD22" s="42">
        <f>AE22/10.7639</f>
        <v>222.96751177547173</v>
      </c>
      <c r="AE22" s="42">
        <v>2400</v>
      </c>
      <c r="AF22" s="42"/>
      <c r="AG22" s="42"/>
      <c r="AH22" s="57">
        <f t="shared" si="6"/>
        <v>28756.215100035381</v>
      </c>
      <c r="AI22" s="58">
        <f t="shared" si="7"/>
        <v>309529.0237152708</v>
      </c>
    </row>
    <row r="23" spans="1:35" s="34" customFormat="1" x14ac:dyDescent="0.3">
      <c r="A23" s="212"/>
      <c r="B23" s="219"/>
      <c r="C23" s="59">
        <v>14</v>
      </c>
      <c r="D23" s="43"/>
      <c r="E23" s="43"/>
      <c r="F23" s="56">
        <f t="shared" si="10"/>
        <v>752.51535224221709</v>
      </c>
      <c r="G23" s="56">
        <f>G22</f>
        <v>8100</v>
      </c>
      <c r="H23" s="56">
        <v>154.33000000000001</v>
      </c>
      <c r="I23" s="42">
        <f t="shared" si="8"/>
        <v>1661.192687</v>
      </c>
      <c r="J23" s="56">
        <v>138.26</v>
      </c>
      <c r="K23" s="42">
        <f t="shared" si="9"/>
        <v>1488.2168139999999</v>
      </c>
      <c r="L23" s="42">
        <v>35.89</v>
      </c>
      <c r="M23" s="42">
        <f t="shared" si="0"/>
        <v>386.316371</v>
      </c>
      <c r="N23" s="42">
        <v>40.64</v>
      </c>
      <c r="O23" s="42">
        <f t="shared" si="1"/>
        <v>437.44489599999997</v>
      </c>
      <c r="P23" s="42"/>
      <c r="Q23" s="42"/>
      <c r="R23" s="42"/>
      <c r="S23" s="42"/>
      <c r="T23" s="56">
        <f t="shared" si="11"/>
        <v>752.51535224221709</v>
      </c>
      <c r="U23" s="56">
        <f>U22</f>
        <v>8100</v>
      </c>
      <c r="V23" s="56">
        <v>154.33000000000001</v>
      </c>
      <c r="W23" s="42">
        <f t="shared" si="2"/>
        <v>1661.192687</v>
      </c>
      <c r="X23" s="56">
        <v>138.26</v>
      </c>
      <c r="Y23" s="42">
        <f t="shared" si="3"/>
        <v>1488.2168139999999</v>
      </c>
      <c r="Z23" s="42">
        <v>35.89</v>
      </c>
      <c r="AA23" s="42">
        <f t="shared" si="4"/>
        <v>386.316371</v>
      </c>
      <c r="AB23" s="42">
        <v>40.64</v>
      </c>
      <c r="AC23" s="42">
        <f t="shared" si="5"/>
        <v>437.44489599999997</v>
      </c>
      <c r="AD23" s="42"/>
      <c r="AE23" s="42"/>
      <c r="AF23" s="42"/>
      <c r="AG23" s="42"/>
      <c r="AH23" s="57">
        <f t="shared" si="6"/>
        <v>26389.612240484435</v>
      </c>
      <c r="AI23" s="58">
        <f t="shared" si="7"/>
        <v>284055.14719535038</v>
      </c>
    </row>
    <row r="24" spans="1:35" s="34" customFormat="1" x14ac:dyDescent="0.3">
      <c r="A24" s="212"/>
      <c r="B24" s="219"/>
      <c r="C24" s="59">
        <v>15</v>
      </c>
      <c r="D24" s="43"/>
      <c r="E24" s="43"/>
      <c r="F24" s="56">
        <f t="shared" si="10"/>
        <v>975.48286401768883</v>
      </c>
      <c r="G24" s="56">
        <f>G21</f>
        <v>10500</v>
      </c>
      <c r="H24" s="56">
        <v>154.33000000000001</v>
      </c>
      <c r="I24" s="42">
        <f t="shared" si="8"/>
        <v>1661.192687</v>
      </c>
      <c r="J24" s="56">
        <v>15.88</v>
      </c>
      <c r="K24" s="42">
        <f t="shared" si="9"/>
        <v>170.93073200000001</v>
      </c>
      <c r="L24" s="42">
        <v>35.89</v>
      </c>
      <c r="M24" s="42">
        <f t="shared" si="0"/>
        <v>386.316371</v>
      </c>
      <c r="N24" s="42">
        <v>40.64</v>
      </c>
      <c r="O24" s="42">
        <f t="shared" si="1"/>
        <v>437.44489599999997</v>
      </c>
      <c r="P24" s="42"/>
      <c r="Q24" s="42"/>
      <c r="R24" s="42"/>
      <c r="S24" s="42"/>
      <c r="T24" s="56">
        <f t="shared" si="11"/>
        <v>975.48286401768883</v>
      </c>
      <c r="U24" s="56">
        <f>U21</f>
        <v>10500</v>
      </c>
      <c r="V24" s="56">
        <v>154.33000000000001</v>
      </c>
      <c r="W24" s="42">
        <f t="shared" si="2"/>
        <v>1661.192687</v>
      </c>
      <c r="X24" s="56">
        <v>15.88</v>
      </c>
      <c r="Y24" s="42">
        <f t="shared" si="3"/>
        <v>170.93073200000001</v>
      </c>
      <c r="Z24" s="42">
        <v>35.89</v>
      </c>
      <c r="AA24" s="42">
        <f t="shared" si="4"/>
        <v>386.316371</v>
      </c>
      <c r="AB24" s="42">
        <v>40.64</v>
      </c>
      <c r="AC24" s="42">
        <f t="shared" si="5"/>
        <v>437.44489599999997</v>
      </c>
      <c r="AD24" s="42"/>
      <c r="AE24" s="42"/>
      <c r="AF24" s="42"/>
      <c r="AG24" s="42"/>
      <c r="AH24" s="57">
        <f t="shared" si="6"/>
        <v>28756.215100035381</v>
      </c>
      <c r="AI24" s="58">
        <f t="shared" si="7"/>
        <v>309529.0237152708</v>
      </c>
    </row>
    <row r="25" spans="1:35" s="34" customFormat="1" x14ac:dyDescent="0.3">
      <c r="A25" s="212"/>
      <c r="B25" s="219"/>
      <c r="C25" s="59">
        <v>16</v>
      </c>
      <c r="D25" s="43"/>
      <c r="E25" s="43"/>
      <c r="F25" s="56">
        <f t="shared" si="10"/>
        <v>975.48286401768883</v>
      </c>
      <c r="G25" s="56">
        <f>G24</f>
        <v>10500</v>
      </c>
      <c r="H25" s="56">
        <v>154.33000000000001</v>
      </c>
      <c r="I25" s="42">
        <f t="shared" si="8"/>
        <v>1661.192687</v>
      </c>
      <c r="J25" s="56">
        <v>15.88</v>
      </c>
      <c r="K25" s="42">
        <f t="shared" si="9"/>
        <v>170.93073200000001</v>
      </c>
      <c r="L25" s="42">
        <v>35.89</v>
      </c>
      <c r="M25" s="42">
        <f t="shared" si="0"/>
        <v>386.316371</v>
      </c>
      <c r="N25" s="42">
        <v>40.64</v>
      </c>
      <c r="O25" s="42">
        <f t="shared" si="1"/>
        <v>437.44489599999997</v>
      </c>
      <c r="P25" s="42"/>
      <c r="Q25" s="42"/>
      <c r="R25" s="42"/>
      <c r="S25" s="42"/>
      <c r="T25" s="56">
        <f t="shared" si="11"/>
        <v>975.48286401768883</v>
      </c>
      <c r="U25" s="56">
        <f>U24</f>
        <v>10500</v>
      </c>
      <c r="V25" s="56">
        <v>154.33000000000001</v>
      </c>
      <c r="W25" s="42">
        <f t="shared" si="2"/>
        <v>1661.192687</v>
      </c>
      <c r="X25" s="56">
        <v>15.88</v>
      </c>
      <c r="Y25" s="42">
        <f t="shared" si="3"/>
        <v>170.93073200000001</v>
      </c>
      <c r="Z25" s="42">
        <v>35.89</v>
      </c>
      <c r="AA25" s="42">
        <f t="shared" si="4"/>
        <v>386.316371</v>
      </c>
      <c r="AB25" s="42">
        <v>40.64</v>
      </c>
      <c r="AC25" s="42">
        <f t="shared" si="5"/>
        <v>437.44489599999997</v>
      </c>
      <c r="AD25" s="42"/>
      <c r="AE25" s="42"/>
      <c r="AF25" s="42"/>
      <c r="AG25" s="42"/>
      <c r="AH25" s="57">
        <f t="shared" si="6"/>
        <v>28756.215100035381</v>
      </c>
      <c r="AI25" s="58">
        <f t="shared" si="7"/>
        <v>309529.0237152708</v>
      </c>
    </row>
    <row r="26" spans="1:35" s="34" customFormat="1" x14ac:dyDescent="0.3">
      <c r="A26" s="212"/>
      <c r="B26" s="219"/>
      <c r="C26" s="59">
        <v>17</v>
      </c>
      <c r="D26" s="43"/>
      <c r="E26" s="43"/>
      <c r="F26" s="56">
        <f t="shared" si="10"/>
        <v>975.48286401768883</v>
      </c>
      <c r="G26" s="56">
        <f t="shared" ref="G26:G40" si="14">G25</f>
        <v>10500</v>
      </c>
      <c r="H26" s="56">
        <v>154.33000000000001</v>
      </c>
      <c r="I26" s="42">
        <f t="shared" si="8"/>
        <v>1661.192687</v>
      </c>
      <c r="J26" s="56">
        <v>15.88</v>
      </c>
      <c r="K26" s="42">
        <f t="shared" si="9"/>
        <v>170.93073200000001</v>
      </c>
      <c r="L26" s="42">
        <v>35.89</v>
      </c>
      <c r="M26" s="42">
        <f t="shared" si="0"/>
        <v>386.316371</v>
      </c>
      <c r="N26" s="42">
        <v>40.64</v>
      </c>
      <c r="O26" s="42">
        <f t="shared" si="1"/>
        <v>437.44489599999997</v>
      </c>
      <c r="P26" s="42"/>
      <c r="Q26" s="42"/>
      <c r="R26" s="42"/>
      <c r="S26" s="42"/>
      <c r="T26" s="56">
        <f t="shared" si="11"/>
        <v>975.48286401768883</v>
      </c>
      <c r="U26" s="56">
        <f t="shared" ref="U26:U33" si="15">U25</f>
        <v>10500</v>
      </c>
      <c r="V26" s="56">
        <v>154.33000000000001</v>
      </c>
      <c r="W26" s="42">
        <f t="shared" si="2"/>
        <v>1661.192687</v>
      </c>
      <c r="X26" s="56">
        <v>15.88</v>
      </c>
      <c r="Y26" s="42">
        <f t="shared" si="3"/>
        <v>170.93073200000001</v>
      </c>
      <c r="Z26" s="42">
        <v>35.89</v>
      </c>
      <c r="AA26" s="42">
        <f t="shared" si="4"/>
        <v>386.316371</v>
      </c>
      <c r="AB26" s="42">
        <v>40.64</v>
      </c>
      <c r="AC26" s="42">
        <f t="shared" si="5"/>
        <v>437.44489599999997</v>
      </c>
      <c r="AD26" s="42"/>
      <c r="AE26" s="42"/>
      <c r="AF26" s="42"/>
      <c r="AG26" s="42"/>
      <c r="AH26" s="57">
        <f t="shared" si="6"/>
        <v>28756.215100035381</v>
      </c>
      <c r="AI26" s="58">
        <f t="shared" si="7"/>
        <v>309529.0237152708</v>
      </c>
    </row>
    <row r="27" spans="1:35" s="34" customFormat="1" x14ac:dyDescent="0.3">
      <c r="A27" s="212"/>
      <c r="B27" s="219"/>
      <c r="C27" s="59">
        <v>18</v>
      </c>
      <c r="D27" s="43"/>
      <c r="E27" s="43"/>
      <c r="F27" s="56">
        <f t="shared" si="10"/>
        <v>975.48286401768883</v>
      </c>
      <c r="G27" s="56">
        <f t="shared" si="14"/>
        <v>10500</v>
      </c>
      <c r="H27" s="56">
        <v>154.33000000000001</v>
      </c>
      <c r="I27" s="42">
        <f t="shared" si="8"/>
        <v>1661.192687</v>
      </c>
      <c r="J27" s="56">
        <v>15.88</v>
      </c>
      <c r="K27" s="42">
        <f t="shared" si="9"/>
        <v>170.93073200000001</v>
      </c>
      <c r="L27" s="42">
        <v>35.89</v>
      </c>
      <c r="M27" s="42">
        <f t="shared" si="0"/>
        <v>386.316371</v>
      </c>
      <c r="N27" s="42">
        <v>40.64</v>
      </c>
      <c r="O27" s="42">
        <f t="shared" si="1"/>
        <v>437.44489599999997</v>
      </c>
      <c r="P27" s="42"/>
      <c r="Q27" s="42"/>
      <c r="R27" s="42"/>
      <c r="S27" s="42"/>
      <c r="T27" s="56">
        <f t="shared" si="11"/>
        <v>975.48286401768883</v>
      </c>
      <c r="U27" s="56">
        <f t="shared" si="15"/>
        <v>10500</v>
      </c>
      <c r="V27" s="56">
        <v>154.33000000000001</v>
      </c>
      <c r="W27" s="42">
        <f t="shared" si="2"/>
        <v>1661.192687</v>
      </c>
      <c r="X27" s="56">
        <v>15.88</v>
      </c>
      <c r="Y27" s="42">
        <f t="shared" si="3"/>
        <v>170.93073200000001</v>
      </c>
      <c r="Z27" s="42">
        <v>35.89</v>
      </c>
      <c r="AA27" s="42">
        <f t="shared" si="4"/>
        <v>386.316371</v>
      </c>
      <c r="AB27" s="42">
        <v>40.64</v>
      </c>
      <c r="AC27" s="42">
        <f t="shared" si="5"/>
        <v>437.44489599999997</v>
      </c>
      <c r="AD27" s="42"/>
      <c r="AE27" s="42"/>
      <c r="AF27" s="42"/>
      <c r="AG27" s="42"/>
      <c r="AH27" s="57">
        <f t="shared" si="6"/>
        <v>28756.215100035381</v>
      </c>
      <c r="AI27" s="58">
        <f t="shared" si="7"/>
        <v>309529.0237152708</v>
      </c>
    </row>
    <row r="28" spans="1:35" s="34" customFormat="1" x14ac:dyDescent="0.3">
      <c r="A28" s="212"/>
      <c r="B28" s="219"/>
      <c r="C28" s="59">
        <v>19</v>
      </c>
      <c r="D28" s="43"/>
      <c r="E28" s="43"/>
      <c r="F28" s="56">
        <f t="shared" si="10"/>
        <v>975.48286401768883</v>
      </c>
      <c r="G28" s="56">
        <f t="shared" si="14"/>
        <v>10500</v>
      </c>
      <c r="H28" s="56">
        <v>154.33000000000001</v>
      </c>
      <c r="I28" s="42">
        <f t="shared" si="8"/>
        <v>1661.192687</v>
      </c>
      <c r="J28" s="56">
        <v>15.88</v>
      </c>
      <c r="K28" s="42">
        <f t="shared" si="9"/>
        <v>170.93073200000001</v>
      </c>
      <c r="L28" s="42">
        <v>35.89</v>
      </c>
      <c r="M28" s="42">
        <f t="shared" si="0"/>
        <v>386.316371</v>
      </c>
      <c r="N28" s="42">
        <v>40.64</v>
      </c>
      <c r="O28" s="42">
        <f t="shared" si="1"/>
        <v>437.44489599999997</v>
      </c>
      <c r="P28" s="42"/>
      <c r="Q28" s="42"/>
      <c r="R28" s="42"/>
      <c r="S28" s="42"/>
      <c r="T28" s="56">
        <f t="shared" si="11"/>
        <v>975.48286401768883</v>
      </c>
      <c r="U28" s="56">
        <f t="shared" si="15"/>
        <v>10500</v>
      </c>
      <c r="V28" s="56">
        <v>154.33000000000001</v>
      </c>
      <c r="W28" s="42">
        <f t="shared" si="2"/>
        <v>1661.192687</v>
      </c>
      <c r="X28" s="56">
        <v>15.88</v>
      </c>
      <c r="Y28" s="42">
        <f t="shared" si="3"/>
        <v>170.93073200000001</v>
      </c>
      <c r="Z28" s="42">
        <v>35.89</v>
      </c>
      <c r="AA28" s="42">
        <f t="shared" si="4"/>
        <v>386.316371</v>
      </c>
      <c r="AB28" s="42">
        <v>40.64</v>
      </c>
      <c r="AC28" s="42">
        <f t="shared" si="5"/>
        <v>437.44489599999997</v>
      </c>
      <c r="AD28" s="42"/>
      <c r="AE28" s="42"/>
      <c r="AF28" s="42"/>
      <c r="AG28" s="42"/>
      <c r="AH28" s="57">
        <f t="shared" si="6"/>
        <v>28756.215100035381</v>
      </c>
      <c r="AI28" s="58">
        <f t="shared" si="7"/>
        <v>309529.0237152708</v>
      </c>
    </row>
    <row r="29" spans="1:35" s="34" customFormat="1" x14ac:dyDescent="0.3">
      <c r="A29" s="212"/>
      <c r="B29" s="219"/>
      <c r="C29" s="59">
        <v>20</v>
      </c>
      <c r="D29" s="43"/>
      <c r="E29" s="43"/>
      <c r="F29" s="56">
        <f t="shared" si="10"/>
        <v>975.48286401768883</v>
      </c>
      <c r="G29" s="56">
        <f t="shared" si="14"/>
        <v>10500</v>
      </c>
      <c r="H29" s="56">
        <v>154.33000000000001</v>
      </c>
      <c r="I29" s="42">
        <f t="shared" si="8"/>
        <v>1661.192687</v>
      </c>
      <c r="J29" s="56">
        <v>15.88</v>
      </c>
      <c r="K29" s="42">
        <f t="shared" si="9"/>
        <v>170.93073200000001</v>
      </c>
      <c r="L29" s="42">
        <v>35.89</v>
      </c>
      <c r="M29" s="42">
        <f t="shared" si="0"/>
        <v>386.316371</v>
      </c>
      <c r="N29" s="42">
        <v>40.64</v>
      </c>
      <c r="O29" s="42">
        <f t="shared" si="1"/>
        <v>437.44489599999997</v>
      </c>
      <c r="P29" s="42"/>
      <c r="Q29" s="42"/>
      <c r="R29" s="42"/>
      <c r="S29" s="42"/>
      <c r="T29" s="56">
        <f t="shared" si="11"/>
        <v>975.48286401768883</v>
      </c>
      <c r="U29" s="56">
        <f t="shared" si="15"/>
        <v>10500</v>
      </c>
      <c r="V29" s="56">
        <v>154.33000000000001</v>
      </c>
      <c r="W29" s="42">
        <f t="shared" si="2"/>
        <v>1661.192687</v>
      </c>
      <c r="X29" s="56">
        <v>15.88</v>
      </c>
      <c r="Y29" s="42">
        <f t="shared" si="3"/>
        <v>170.93073200000001</v>
      </c>
      <c r="Z29" s="42">
        <v>35.89</v>
      </c>
      <c r="AA29" s="42">
        <f t="shared" si="4"/>
        <v>386.316371</v>
      </c>
      <c r="AB29" s="42">
        <v>40.64</v>
      </c>
      <c r="AC29" s="42">
        <f t="shared" si="5"/>
        <v>437.44489599999997</v>
      </c>
      <c r="AD29" s="42"/>
      <c r="AE29" s="42"/>
      <c r="AF29" s="42"/>
      <c r="AG29" s="42"/>
      <c r="AH29" s="57">
        <f t="shared" si="6"/>
        <v>28756.215100035381</v>
      </c>
      <c r="AI29" s="58">
        <f t="shared" si="7"/>
        <v>309529.0237152708</v>
      </c>
    </row>
    <row r="30" spans="1:35" s="34" customFormat="1" x14ac:dyDescent="0.3">
      <c r="A30" s="212"/>
      <c r="B30" s="219"/>
      <c r="C30" s="59">
        <v>21</v>
      </c>
      <c r="D30" s="43"/>
      <c r="E30" s="43"/>
      <c r="F30" s="56">
        <f t="shared" si="10"/>
        <v>975.48286401768883</v>
      </c>
      <c r="G30" s="56">
        <f t="shared" si="14"/>
        <v>10500</v>
      </c>
      <c r="H30" s="56">
        <v>154.33000000000001</v>
      </c>
      <c r="I30" s="42">
        <f t="shared" si="8"/>
        <v>1661.192687</v>
      </c>
      <c r="J30" s="56">
        <v>15.88</v>
      </c>
      <c r="K30" s="42">
        <f t="shared" si="9"/>
        <v>170.93073200000001</v>
      </c>
      <c r="L30" s="42">
        <v>35.89</v>
      </c>
      <c r="M30" s="42">
        <f t="shared" si="0"/>
        <v>386.316371</v>
      </c>
      <c r="N30" s="42">
        <v>40.64</v>
      </c>
      <c r="O30" s="42">
        <f t="shared" si="1"/>
        <v>437.44489599999997</v>
      </c>
      <c r="P30" s="42"/>
      <c r="Q30" s="42"/>
      <c r="R30" s="42"/>
      <c r="S30" s="42"/>
      <c r="T30" s="56">
        <f t="shared" si="11"/>
        <v>975.48286401768883</v>
      </c>
      <c r="U30" s="56">
        <f t="shared" si="15"/>
        <v>10500</v>
      </c>
      <c r="V30" s="56">
        <v>154.33000000000001</v>
      </c>
      <c r="W30" s="42">
        <f t="shared" si="2"/>
        <v>1661.192687</v>
      </c>
      <c r="X30" s="56">
        <v>15.88</v>
      </c>
      <c r="Y30" s="42">
        <f t="shared" si="3"/>
        <v>170.93073200000001</v>
      </c>
      <c r="Z30" s="42">
        <v>35.89</v>
      </c>
      <c r="AA30" s="42">
        <f t="shared" si="4"/>
        <v>386.316371</v>
      </c>
      <c r="AB30" s="42">
        <v>40.64</v>
      </c>
      <c r="AC30" s="42">
        <f t="shared" si="5"/>
        <v>437.44489599999997</v>
      </c>
      <c r="AD30" s="42"/>
      <c r="AE30" s="42"/>
      <c r="AF30" s="42"/>
      <c r="AG30" s="42"/>
      <c r="AH30" s="57">
        <f t="shared" si="6"/>
        <v>28756.215100035381</v>
      </c>
      <c r="AI30" s="58">
        <f t="shared" si="7"/>
        <v>309529.0237152708</v>
      </c>
    </row>
    <row r="31" spans="1:35" s="34" customFormat="1" x14ac:dyDescent="0.3">
      <c r="A31" s="212"/>
      <c r="B31" s="219"/>
      <c r="C31" s="59">
        <v>22</v>
      </c>
      <c r="D31" s="43"/>
      <c r="E31" s="43"/>
      <c r="F31" s="56">
        <f t="shared" si="10"/>
        <v>975.48286401768883</v>
      </c>
      <c r="G31" s="56">
        <f t="shared" si="14"/>
        <v>10500</v>
      </c>
      <c r="H31" s="56">
        <v>154.33000000000001</v>
      </c>
      <c r="I31" s="42">
        <f t="shared" si="8"/>
        <v>1661.192687</v>
      </c>
      <c r="J31" s="56">
        <v>15.88</v>
      </c>
      <c r="K31" s="42">
        <f t="shared" si="9"/>
        <v>170.93073200000001</v>
      </c>
      <c r="L31" s="42">
        <v>35.89</v>
      </c>
      <c r="M31" s="42">
        <f t="shared" si="0"/>
        <v>386.316371</v>
      </c>
      <c r="N31" s="42">
        <v>40.64</v>
      </c>
      <c r="O31" s="42">
        <f t="shared" si="1"/>
        <v>437.44489599999997</v>
      </c>
      <c r="P31" s="42"/>
      <c r="Q31" s="42"/>
      <c r="R31" s="42"/>
      <c r="S31" s="42"/>
      <c r="T31" s="56">
        <f t="shared" si="11"/>
        <v>975.48286401768883</v>
      </c>
      <c r="U31" s="56">
        <f t="shared" si="15"/>
        <v>10500</v>
      </c>
      <c r="V31" s="56">
        <v>154.33000000000001</v>
      </c>
      <c r="W31" s="42">
        <f t="shared" si="2"/>
        <v>1661.192687</v>
      </c>
      <c r="X31" s="56">
        <v>15.88</v>
      </c>
      <c r="Y31" s="42">
        <f t="shared" si="3"/>
        <v>170.93073200000001</v>
      </c>
      <c r="Z31" s="42">
        <v>35.89</v>
      </c>
      <c r="AA31" s="42">
        <f t="shared" si="4"/>
        <v>386.316371</v>
      </c>
      <c r="AB31" s="42">
        <v>40.64</v>
      </c>
      <c r="AC31" s="42">
        <f t="shared" si="5"/>
        <v>437.44489599999997</v>
      </c>
      <c r="AD31" s="42"/>
      <c r="AE31" s="42"/>
      <c r="AF31" s="42"/>
      <c r="AG31" s="42"/>
      <c r="AH31" s="57">
        <f t="shared" si="6"/>
        <v>28756.215100035381</v>
      </c>
      <c r="AI31" s="58">
        <f t="shared" si="7"/>
        <v>309529.0237152708</v>
      </c>
    </row>
    <row r="32" spans="1:35" s="34" customFormat="1" x14ac:dyDescent="0.3">
      <c r="A32" s="212"/>
      <c r="B32" s="219"/>
      <c r="C32" s="59">
        <v>23</v>
      </c>
      <c r="D32" s="43"/>
      <c r="E32" s="43"/>
      <c r="F32" s="56">
        <f t="shared" si="10"/>
        <v>975.48286401768883</v>
      </c>
      <c r="G32" s="56">
        <f t="shared" si="14"/>
        <v>10500</v>
      </c>
      <c r="H32" s="56">
        <v>154.33000000000001</v>
      </c>
      <c r="I32" s="42">
        <f t="shared" si="8"/>
        <v>1661.192687</v>
      </c>
      <c r="J32" s="56">
        <v>15.88</v>
      </c>
      <c r="K32" s="42">
        <f t="shared" si="9"/>
        <v>170.93073200000001</v>
      </c>
      <c r="L32" s="42">
        <v>35.89</v>
      </c>
      <c r="M32" s="42">
        <f t="shared" si="0"/>
        <v>386.316371</v>
      </c>
      <c r="N32" s="42">
        <v>40.64</v>
      </c>
      <c r="O32" s="42">
        <f t="shared" si="1"/>
        <v>437.44489599999997</v>
      </c>
      <c r="P32" s="42"/>
      <c r="Q32" s="42"/>
      <c r="R32" s="42"/>
      <c r="S32" s="42"/>
      <c r="T32" s="56">
        <f t="shared" si="11"/>
        <v>975.48286401768883</v>
      </c>
      <c r="U32" s="56">
        <f t="shared" si="15"/>
        <v>10500</v>
      </c>
      <c r="V32" s="56">
        <v>154.33000000000001</v>
      </c>
      <c r="W32" s="42">
        <f t="shared" si="2"/>
        <v>1661.192687</v>
      </c>
      <c r="X32" s="56">
        <v>15.88</v>
      </c>
      <c r="Y32" s="42">
        <f t="shared" si="3"/>
        <v>170.93073200000001</v>
      </c>
      <c r="Z32" s="42">
        <v>35.89</v>
      </c>
      <c r="AA32" s="42">
        <f t="shared" si="4"/>
        <v>386.316371</v>
      </c>
      <c r="AB32" s="42">
        <v>40.64</v>
      </c>
      <c r="AC32" s="42">
        <f t="shared" si="5"/>
        <v>437.44489599999997</v>
      </c>
      <c r="AD32" s="42"/>
      <c r="AE32" s="42"/>
      <c r="AF32" s="42"/>
      <c r="AG32" s="42"/>
      <c r="AH32" s="57">
        <f t="shared" si="6"/>
        <v>28756.215100035381</v>
      </c>
      <c r="AI32" s="58">
        <f t="shared" si="7"/>
        <v>309529.0237152708</v>
      </c>
    </row>
    <row r="33" spans="1:35" s="34" customFormat="1" x14ac:dyDescent="0.3">
      <c r="A33" s="212"/>
      <c r="B33" s="219"/>
      <c r="C33" s="59">
        <v>24</v>
      </c>
      <c r="D33" s="43"/>
      <c r="E33" s="43"/>
      <c r="F33" s="56">
        <f t="shared" si="10"/>
        <v>975.48286401768883</v>
      </c>
      <c r="G33" s="56">
        <f t="shared" si="14"/>
        <v>10500</v>
      </c>
      <c r="H33" s="56">
        <v>154.33000000000001</v>
      </c>
      <c r="I33" s="42">
        <f t="shared" si="8"/>
        <v>1661.192687</v>
      </c>
      <c r="J33" s="56">
        <v>15.88</v>
      </c>
      <c r="K33" s="42">
        <f t="shared" si="9"/>
        <v>170.93073200000001</v>
      </c>
      <c r="L33" s="42">
        <v>35.89</v>
      </c>
      <c r="M33" s="42">
        <f t="shared" si="0"/>
        <v>386.316371</v>
      </c>
      <c r="N33" s="42">
        <v>40.64</v>
      </c>
      <c r="O33" s="42">
        <f t="shared" si="1"/>
        <v>437.44489599999997</v>
      </c>
      <c r="P33" s="42"/>
      <c r="Q33" s="42"/>
      <c r="R33" s="42"/>
      <c r="S33" s="42"/>
      <c r="T33" s="56">
        <f t="shared" si="11"/>
        <v>975.48286401768883</v>
      </c>
      <c r="U33" s="56">
        <f t="shared" si="15"/>
        <v>10500</v>
      </c>
      <c r="V33" s="56">
        <v>154.33000000000001</v>
      </c>
      <c r="W33" s="42">
        <f t="shared" si="2"/>
        <v>1661.192687</v>
      </c>
      <c r="X33" s="56">
        <v>15.88</v>
      </c>
      <c r="Y33" s="42">
        <f t="shared" si="3"/>
        <v>170.93073200000001</v>
      </c>
      <c r="Z33" s="42">
        <v>35.89</v>
      </c>
      <c r="AA33" s="42">
        <f t="shared" si="4"/>
        <v>386.316371</v>
      </c>
      <c r="AB33" s="42">
        <v>40.64</v>
      </c>
      <c r="AC33" s="42">
        <f t="shared" si="5"/>
        <v>437.44489599999997</v>
      </c>
      <c r="AD33" s="42"/>
      <c r="AE33" s="42"/>
      <c r="AF33" s="42"/>
      <c r="AG33" s="42"/>
      <c r="AH33" s="57">
        <f t="shared" si="6"/>
        <v>28756.215100035381</v>
      </c>
      <c r="AI33" s="58">
        <f t="shared" si="7"/>
        <v>309529.0237152708</v>
      </c>
    </row>
    <row r="34" spans="1:35" s="34" customFormat="1" x14ac:dyDescent="0.3">
      <c r="A34" s="212"/>
      <c r="B34" s="219"/>
      <c r="C34" s="59">
        <v>25</v>
      </c>
      <c r="D34" s="43"/>
      <c r="E34" s="43"/>
      <c r="F34" s="56">
        <f t="shared" si="10"/>
        <v>891.87004710188694</v>
      </c>
      <c r="G34" s="56">
        <f>G33-900</f>
        <v>9600</v>
      </c>
      <c r="H34" s="56">
        <v>154.33000000000001</v>
      </c>
      <c r="I34" s="42">
        <f t="shared" si="8"/>
        <v>1661.192687</v>
      </c>
      <c r="J34" s="56">
        <v>15.88</v>
      </c>
      <c r="K34" s="42">
        <f t="shared" si="9"/>
        <v>170.93073200000001</v>
      </c>
      <c r="L34" s="42">
        <v>35.89</v>
      </c>
      <c r="M34" s="42">
        <f t="shared" si="0"/>
        <v>386.316371</v>
      </c>
      <c r="N34" s="42">
        <v>40.64</v>
      </c>
      <c r="O34" s="42">
        <f t="shared" si="1"/>
        <v>437.44489599999997</v>
      </c>
      <c r="P34" s="42">
        <f t="shared" ref="P34" si="16">Q34/10.7639</f>
        <v>83.612816915801901</v>
      </c>
      <c r="Q34" s="42">
        <v>900</v>
      </c>
      <c r="R34" s="42"/>
      <c r="S34" s="42"/>
      <c r="T34" s="56">
        <f t="shared" si="11"/>
        <v>891.87004710188694</v>
      </c>
      <c r="U34" s="56">
        <f>U33-900</f>
        <v>9600</v>
      </c>
      <c r="V34" s="56">
        <v>154.33000000000001</v>
      </c>
      <c r="W34" s="42">
        <f t="shared" si="2"/>
        <v>1661.192687</v>
      </c>
      <c r="X34" s="56">
        <v>15.88</v>
      </c>
      <c r="Y34" s="42">
        <f t="shared" si="3"/>
        <v>170.93073200000001</v>
      </c>
      <c r="Z34" s="42">
        <v>35.89</v>
      </c>
      <c r="AA34" s="42">
        <f t="shared" si="4"/>
        <v>386.316371</v>
      </c>
      <c r="AB34" s="42">
        <v>40.64</v>
      </c>
      <c r="AC34" s="42">
        <f t="shared" si="5"/>
        <v>437.44489599999997</v>
      </c>
      <c r="AD34" s="42">
        <f t="shared" ref="AD34" si="17">AE34/10.7639</f>
        <v>83.612816915801901</v>
      </c>
      <c r="AE34" s="42">
        <v>900</v>
      </c>
      <c r="AF34" s="42"/>
      <c r="AG34" s="42"/>
      <c r="AH34" s="57">
        <f t="shared" si="6"/>
        <v>28756.215100035384</v>
      </c>
      <c r="AI34" s="58">
        <f t="shared" si="7"/>
        <v>309529.02371527086</v>
      </c>
    </row>
    <row r="35" spans="1:35" s="34" customFormat="1" x14ac:dyDescent="0.3">
      <c r="A35" s="212"/>
      <c r="B35" s="219"/>
      <c r="C35" s="59">
        <v>26</v>
      </c>
      <c r="D35" s="43"/>
      <c r="E35" s="43"/>
      <c r="F35" s="56">
        <f t="shared" si="10"/>
        <v>891.87004710188694</v>
      </c>
      <c r="G35" s="56">
        <f t="shared" si="14"/>
        <v>9600</v>
      </c>
      <c r="H35" s="56">
        <v>154.33000000000001</v>
      </c>
      <c r="I35" s="42">
        <f t="shared" si="8"/>
        <v>1661.192687</v>
      </c>
      <c r="J35" s="56">
        <v>15.88</v>
      </c>
      <c r="K35" s="42">
        <f t="shared" si="9"/>
        <v>170.93073200000001</v>
      </c>
      <c r="L35" s="42">
        <v>35.89</v>
      </c>
      <c r="M35" s="42">
        <f t="shared" si="0"/>
        <v>386.316371</v>
      </c>
      <c r="N35" s="42">
        <v>40.64</v>
      </c>
      <c r="O35" s="42">
        <f t="shared" si="1"/>
        <v>437.44489599999997</v>
      </c>
      <c r="P35" s="42"/>
      <c r="Q35" s="42"/>
      <c r="R35" s="42"/>
      <c r="S35" s="42"/>
      <c r="T35" s="56">
        <f t="shared" si="11"/>
        <v>891.87004710188694</v>
      </c>
      <c r="U35" s="56">
        <f t="shared" ref="U35" si="18">U34</f>
        <v>9600</v>
      </c>
      <c r="V35" s="56">
        <v>154.33000000000001</v>
      </c>
      <c r="W35" s="42">
        <f t="shared" si="2"/>
        <v>1661.192687</v>
      </c>
      <c r="X35" s="56">
        <v>15.88</v>
      </c>
      <c r="Y35" s="42">
        <f t="shared" si="3"/>
        <v>170.93073200000001</v>
      </c>
      <c r="Z35" s="42">
        <v>35.89</v>
      </c>
      <c r="AA35" s="42">
        <f t="shared" si="4"/>
        <v>386.316371</v>
      </c>
      <c r="AB35" s="42">
        <v>40.64</v>
      </c>
      <c r="AC35" s="42">
        <f t="shared" si="5"/>
        <v>437.44489599999997</v>
      </c>
      <c r="AD35" s="42"/>
      <c r="AE35" s="42"/>
      <c r="AF35" s="42"/>
      <c r="AG35" s="42"/>
      <c r="AH35" s="57">
        <f t="shared" si="6"/>
        <v>26788.989466203777</v>
      </c>
      <c r="AI35" s="58">
        <f t="shared" si="7"/>
        <v>288354.00371527084</v>
      </c>
    </row>
    <row r="36" spans="1:35" s="34" customFormat="1" x14ac:dyDescent="0.3">
      <c r="A36" s="212"/>
      <c r="B36" s="219"/>
      <c r="C36" s="59">
        <v>27</v>
      </c>
      <c r="D36" s="43"/>
      <c r="E36" s="43"/>
      <c r="F36" s="56">
        <f t="shared" si="10"/>
        <v>975.48286401768883</v>
      </c>
      <c r="G36" s="56">
        <f>G33</f>
        <v>10500</v>
      </c>
      <c r="H36" s="56">
        <v>154.33000000000001</v>
      </c>
      <c r="I36" s="42">
        <f t="shared" si="8"/>
        <v>1661.192687</v>
      </c>
      <c r="J36" s="56">
        <v>15.88</v>
      </c>
      <c r="K36" s="42">
        <f t="shared" si="9"/>
        <v>170.93073200000001</v>
      </c>
      <c r="L36" s="42">
        <v>35.89</v>
      </c>
      <c r="M36" s="42">
        <f t="shared" si="0"/>
        <v>386.316371</v>
      </c>
      <c r="N36" s="42">
        <v>40.64</v>
      </c>
      <c r="O36" s="42">
        <f t="shared" si="1"/>
        <v>437.44489599999997</v>
      </c>
      <c r="P36" s="42"/>
      <c r="Q36" s="42"/>
      <c r="R36" s="42"/>
      <c r="S36" s="42"/>
      <c r="T36" s="56">
        <f t="shared" si="11"/>
        <v>975.48286401768883</v>
      </c>
      <c r="U36" s="56">
        <f>U33</f>
        <v>10500</v>
      </c>
      <c r="V36" s="56">
        <v>154.33000000000001</v>
      </c>
      <c r="W36" s="42">
        <f t="shared" si="2"/>
        <v>1661.192687</v>
      </c>
      <c r="X36" s="56">
        <v>15.88</v>
      </c>
      <c r="Y36" s="42">
        <f t="shared" si="3"/>
        <v>170.93073200000001</v>
      </c>
      <c r="Z36" s="42">
        <v>35.89</v>
      </c>
      <c r="AA36" s="42">
        <f t="shared" si="4"/>
        <v>386.316371</v>
      </c>
      <c r="AB36" s="42">
        <v>40.64</v>
      </c>
      <c r="AC36" s="42">
        <f t="shared" si="5"/>
        <v>437.44489599999997</v>
      </c>
      <c r="AD36" s="42"/>
      <c r="AE36" s="42"/>
      <c r="AF36" s="42"/>
      <c r="AG36" s="42"/>
      <c r="AH36" s="57">
        <f t="shared" si="6"/>
        <v>28756.215100035381</v>
      </c>
      <c r="AI36" s="58">
        <f t="shared" si="7"/>
        <v>309529.0237152708</v>
      </c>
    </row>
    <row r="37" spans="1:35" s="34" customFormat="1" x14ac:dyDescent="0.3">
      <c r="A37" s="212"/>
      <c r="B37" s="219"/>
      <c r="C37" s="59">
        <v>28</v>
      </c>
      <c r="D37" s="43"/>
      <c r="E37" s="43"/>
      <c r="F37" s="56">
        <f t="shared" si="10"/>
        <v>975.48286401768883</v>
      </c>
      <c r="G37" s="56">
        <f t="shared" si="14"/>
        <v>10500</v>
      </c>
      <c r="H37" s="56">
        <v>154.33000000000001</v>
      </c>
      <c r="I37" s="42">
        <f t="shared" si="8"/>
        <v>1661.192687</v>
      </c>
      <c r="J37" s="56">
        <v>15.88</v>
      </c>
      <c r="K37" s="42">
        <f t="shared" si="9"/>
        <v>170.93073200000001</v>
      </c>
      <c r="L37" s="42">
        <v>35.89</v>
      </c>
      <c r="M37" s="42">
        <f t="shared" si="0"/>
        <v>386.316371</v>
      </c>
      <c r="N37" s="42">
        <v>40.64</v>
      </c>
      <c r="O37" s="42">
        <f t="shared" si="1"/>
        <v>437.44489599999997</v>
      </c>
      <c r="P37" s="42"/>
      <c r="Q37" s="42"/>
      <c r="R37" s="42"/>
      <c r="S37" s="42"/>
      <c r="T37" s="56">
        <f t="shared" si="11"/>
        <v>975.48286401768883</v>
      </c>
      <c r="U37" s="56">
        <f t="shared" ref="U37:U40" si="19">U36</f>
        <v>10500</v>
      </c>
      <c r="V37" s="56">
        <v>154.33000000000001</v>
      </c>
      <c r="W37" s="42">
        <f t="shared" si="2"/>
        <v>1661.192687</v>
      </c>
      <c r="X37" s="56">
        <v>15.88</v>
      </c>
      <c r="Y37" s="42">
        <f t="shared" si="3"/>
        <v>170.93073200000001</v>
      </c>
      <c r="Z37" s="42">
        <v>35.89</v>
      </c>
      <c r="AA37" s="42">
        <f t="shared" si="4"/>
        <v>386.316371</v>
      </c>
      <c r="AB37" s="42">
        <v>40.64</v>
      </c>
      <c r="AC37" s="42">
        <f t="shared" si="5"/>
        <v>437.44489599999997</v>
      </c>
      <c r="AD37" s="42"/>
      <c r="AE37" s="42"/>
      <c r="AF37" s="42"/>
      <c r="AG37" s="42"/>
      <c r="AH37" s="57">
        <f t="shared" si="6"/>
        <v>28756.215100035381</v>
      </c>
      <c r="AI37" s="58">
        <f t="shared" si="7"/>
        <v>309529.0237152708</v>
      </c>
    </row>
    <row r="38" spans="1:35" s="34" customFormat="1" x14ac:dyDescent="0.3">
      <c r="A38" s="212"/>
      <c r="B38" s="219"/>
      <c r="C38" s="59">
        <v>29</v>
      </c>
      <c r="D38" s="43"/>
      <c r="E38" s="43"/>
      <c r="F38" s="56">
        <f t="shared" si="10"/>
        <v>975.48286401768883</v>
      </c>
      <c r="G38" s="56">
        <f t="shared" si="14"/>
        <v>10500</v>
      </c>
      <c r="H38" s="56">
        <v>154.33000000000001</v>
      </c>
      <c r="I38" s="42">
        <f t="shared" si="8"/>
        <v>1661.192687</v>
      </c>
      <c r="J38" s="56">
        <v>15.88</v>
      </c>
      <c r="K38" s="42">
        <f t="shared" si="9"/>
        <v>170.93073200000001</v>
      </c>
      <c r="L38" s="42">
        <v>35.89</v>
      </c>
      <c r="M38" s="42">
        <f t="shared" si="0"/>
        <v>386.316371</v>
      </c>
      <c r="N38" s="42">
        <v>40.64</v>
      </c>
      <c r="O38" s="42">
        <f t="shared" si="1"/>
        <v>437.44489599999997</v>
      </c>
      <c r="P38" s="42"/>
      <c r="Q38" s="42"/>
      <c r="R38" s="42"/>
      <c r="S38" s="42"/>
      <c r="T38" s="56">
        <f t="shared" si="11"/>
        <v>975.48286401768883</v>
      </c>
      <c r="U38" s="56">
        <f t="shared" si="19"/>
        <v>10500</v>
      </c>
      <c r="V38" s="56">
        <v>154.33000000000001</v>
      </c>
      <c r="W38" s="42">
        <f t="shared" si="2"/>
        <v>1661.192687</v>
      </c>
      <c r="X38" s="56">
        <v>15.88</v>
      </c>
      <c r="Y38" s="42">
        <f t="shared" si="3"/>
        <v>170.93073200000001</v>
      </c>
      <c r="Z38" s="42">
        <v>35.89</v>
      </c>
      <c r="AA38" s="42">
        <f t="shared" si="4"/>
        <v>386.316371</v>
      </c>
      <c r="AB38" s="42">
        <v>40.64</v>
      </c>
      <c r="AC38" s="42">
        <f t="shared" si="5"/>
        <v>437.44489599999997</v>
      </c>
      <c r="AD38" s="42"/>
      <c r="AE38" s="42"/>
      <c r="AF38" s="42"/>
      <c r="AG38" s="42"/>
      <c r="AH38" s="57">
        <f t="shared" si="6"/>
        <v>28756.215100035381</v>
      </c>
      <c r="AI38" s="58">
        <f t="shared" si="7"/>
        <v>309529.0237152708</v>
      </c>
    </row>
    <row r="39" spans="1:35" s="34" customFormat="1" x14ac:dyDescent="0.3">
      <c r="A39" s="212"/>
      <c r="B39" s="219"/>
      <c r="C39" s="59">
        <v>30</v>
      </c>
      <c r="D39" s="43"/>
      <c r="E39" s="43"/>
      <c r="F39" s="56">
        <f t="shared" si="10"/>
        <v>975.48286401768883</v>
      </c>
      <c r="G39" s="56">
        <f t="shared" si="14"/>
        <v>10500</v>
      </c>
      <c r="H39" s="56">
        <v>154.33000000000001</v>
      </c>
      <c r="I39" s="42">
        <f t="shared" si="8"/>
        <v>1661.192687</v>
      </c>
      <c r="J39" s="56">
        <v>15.88</v>
      </c>
      <c r="K39" s="42">
        <f t="shared" si="9"/>
        <v>170.93073200000001</v>
      </c>
      <c r="L39" s="42">
        <v>35.89</v>
      </c>
      <c r="M39" s="42">
        <f t="shared" si="0"/>
        <v>386.316371</v>
      </c>
      <c r="N39" s="42">
        <v>40.64</v>
      </c>
      <c r="O39" s="42">
        <f t="shared" si="1"/>
        <v>437.44489599999997</v>
      </c>
      <c r="P39" s="42"/>
      <c r="Q39" s="42"/>
      <c r="R39" s="42"/>
      <c r="S39" s="42"/>
      <c r="T39" s="56">
        <f t="shared" si="11"/>
        <v>975.48286401768883</v>
      </c>
      <c r="U39" s="56">
        <f t="shared" si="19"/>
        <v>10500</v>
      </c>
      <c r="V39" s="56">
        <v>154.33000000000001</v>
      </c>
      <c r="W39" s="42">
        <f t="shared" si="2"/>
        <v>1661.192687</v>
      </c>
      <c r="X39" s="56">
        <v>15.88</v>
      </c>
      <c r="Y39" s="42">
        <f t="shared" si="3"/>
        <v>170.93073200000001</v>
      </c>
      <c r="Z39" s="42">
        <v>35.89</v>
      </c>
      <c r="AA39" s="42">
        <f t="shared" si="4"/>
        <v>386.316371</v>
      </c>
      <c r="AB39" s="42">
        <v>40.64</v>
      </c>
      <c r="AC39" s="42">
        <f t="shared" si="5"/>
        <v>437.44489599999997</v>
      </c>
      <c r="AD39" s="42"/>
      <c r="AE39" s="42"/>
      <c r="AF39" s="42"/>
      <c r="AG39" s="42"/>
      <c r="AH39" s="57">
        <f t="shared" si="6"/>
        <v>28756.215100035381</v>
      </c>
      <c r="AI39" s="58">
        <f t="shared" si="7"/>
        <v>309529.0237152708</v>
      </c>
    </row>
    <row r="40" spans="1:35" s="34" customFormat="1" ht="15" thickBot="1" x14ac:dyDescent="0.35">
      <c r="A40" s="220"/>
      <c r="B40" s="222"/>
      <c r="C40" s="59">
        <v>31</v>
      </c>
      <c r="D40" s="61"/>
      <c r="E40" s="43"/>
      <c r="F40" s="56">
        <f t="shared" si="10"/>
        <v>975.48286401768883</v>
      </c>
      <c r="G40" s="56">
        <f t="shared" si="14"/>
        <v>10500</v>
      </c>
      <c r="H40" s="56">
        <v>154.33000000000001</v>
      </c>
      <c r="I40" s="42">
        <f t="shared" si="8"/>
        <v>1661.192687</v>
      </c>
      <c r="J40" s="56">
        <v>15.88</v>
      </c>
      <c r="K40" s="42">
        <f t="shared" si="9"/>
        <v>170.93073200000001</v>
      </c>
      <c r="L40" s="42">
        <v>35.89</v>
      </c>
      <c r="M40" s="42">
        <f t="shared" si="0"/>
        <v>386.316371</v>
      </c>
      <c r="N40" s="42">
        <v>40.64</v>
      </c>
      <c r="O40" s="42">
        <f t="shared" si="1"/>
        <v>437.44489599999997</v>
      </c>
      <c r="P40" s="42"/>
      <c r="Q40" s="42"/>
      <c r="R40" s="42"/>
      <c r="S40" s="42"/>
      <c r="T40" s="56">
        <f t="shared" si="11"/>
        <v>975.48286401768883</v>
      </c>
      <c r="U40" s="56">
        <f t="shared" si="19"/>
        <v>10500</v>
      </c>
      <c r="V40" s="56">
        <v>154.33000000000001</v>
      </c>
      <c r="W40" s="42">
        <f t="shared" si="2"/>
        <v>1661.192687</v>
      </c>
      <c r="X40" s="56">
        <v>15.88</v>
      </c>
      <c r="Y40" s="42">
        <f t="shared" si="3"/>
        <v>170.93073200000001</v>
      </c>
      <c r="Z40" s="42">
        <v>35.89</v>
      </c>
      <c r="AA40" s="42">
        <f t="shared" si="4"/>
        <v>386.316371</v>
      </c>
      <c r="AB40" s="42">
        <v>40.64</v>
      </c>
      <c r="AC40" s="42">
        <f t="shared" si="5"/>
        <v>437.44489599999997</v>
      </c>
      <c r="AD40" s="42"/>
      <c r="AE40" s="42"/>
      <c r="AF40" s="42"/>
      <c r="AG40" s="42"/>
      <c r="AH40" s="57">
        <f t="shared" si="6"/>
        <v>28756.215100035381</v>
      </c>
      <c r="AI40" s="58">
        <f t="shared" si="7"/>
        <v>309529.0237152708</v>
      </c>
    </row>
    <row r="41" spans="1:35" x14ac:dyDescent="0.3">
      <c r="A41" s="213" t="s">
        <v>8</v>
      </c>
      <c r="B41" s="214"/>
      <c r="C41" s="215"/>
      <c r="D41" s="107"/>
      <c r="E41" s="107"/>
      <c r="F41" s="63">
        <f t="shared" ref="F41:AG41" si="20">SUM(F7:F40)</f>
        <v>25121.006326703151</v>
      </c>
      <c r="G41" s="63">
        <f>SUM(G9:G40)</f>
        <v>270400</v>
      </c>
      <c r="H41" s="63">
        <f t="shared" si="20"/>
        <v>4320.0399999999991</v>
      </c>
      <c r="I41" s="63">
        <f t="shared" si="20"/>
        <v>46500.478556000009</v>
      </c>
      <c r="J41" s="63">
        <f t="shared" si="20"/>
        <v>567.01999999999987</v>
      </c>
      <c r="K41" s="63">
        <f t="shared" si="20"/>
        <v>6103.346577999997</v>
      </c>
      <c r="L41" s="63">
        <f t="shared" si="20"/>
        <v>1005.1399999999998</v>
      </c>
      <c r="M41" s="63">
        <f t="shared" si="20"/>
        <v>10819.226446000004</v>
      </c>
      <c r="N41" s="63">
        <f t="shared" si="20"/>
        <v>1138.6400000000001</v>
      </c>
      <c r="O41" s="63">
        <f t="shared" si="20"/>
        <v>12256.207096000006</v>
      </c>
      <c r="P41" s="63">
        <f t="shared" si="20"/>
        <v>306.58032869127362</v>
      </c>
      <c r="Q41" s="63">
        <f t="shared" si="20"/>
        <v>3300</v>
      </c>
      <c r="R41" s="63">
        <f t="shared" si="20"/>
        <v>668.5217449994891</v>
      </c>
      <c r="S41" s="63">
        <f t="shared" si="20"/>
        <v>7195.9012110000003</v>
      </c>
      <c r="T41" s="63">
        <f t="shared" si="20"/>
        <v>25353.26415146927</v>
      </c>
      <c r="U41" s="63">
        <f t="shared" si="20"/>
        <v>272900</v>
      </c>
      <c r="V41" s="63">
        <f t="shared" si="20"/>
        <v>4208.5199999999986</v>
      </c>
      <c r="W41" s="63">
        <f t="shared" si="20"/>
        <v>45300.08842800001</v>
      </c>
      <c r="X41" s="63">
        <f t="shared" si="20"/>
        <v>646.57999999999993</v>
      </c>
      <c r="Y41" s="63">
        <f t="shared" si="20"/>
        <v>6959.7224619999961</v>
      </c>
      <c r="Z41" s="63">
        <f t="shared" si="20"/>
        <v>1005.1399999999998</v>
      </c>
      <c r="AA41" s="63">
        <f t="shared" si="20"/>
        <v>10819.226446000004</v>
      </c>
      <c r="AB41" s="63">
        <f t="shared" si="20"/>
        <v>1138.6400000000001</v>
      </c>
      <c r="AC41" s="63">
        <f t="shared" si="20"/>
        <v>12256.207096000006</v>
      </c>
      <c r="AD41" s="63">
        <f t="shared" si="20"/>
        <v>306.58032869127362</v>
      </c>
      <c r="AE41" s="63">
        <f t="shared" si="20"/>
        <v>3300</v>
      </c>
      <c r="AF41" s="63">
        <f t="shared" si="20"/>
        <v>540.49970270998438</v>
      </c>
      <c r="AG41" s="63">
        <f t="shared" si="20"/>
        <v>5818</v>
      </c>
      <c r="AH41" s="208">
        <f>SUM(AH8:AH40)</f>
        <v>772394.2942282646</v>
      </c>
      <c r="AI41" s="197">
        <f t="shared" si="7"/>
        <v>8313974.9436436165</v>
      </c>
    </row>
    <row r="42" spans="1:35" ht="15" thickBot="1" x14ac:dyDescent="0.35">
      <c r="A42" s="199" t="s">
        <v>60</v>
      </c>
      <c r="B42" s="200"/>
      <c r="C42" s="201"/>
      <c r="D42" s="108">
        <f>SUM(D8:D41)</f>
        <v>1093</v>
      </c>
      <c r="E42" s="108">
        <f>SUM(E8:E41)</f>
        <v>1089</v>
      </c>
      <c r="F42" s="205">
        <f>F41:J41+P41+R41</f>
        <v>26096.108400393914</v>
      </c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7"/>
      <c r="S42" s="146"/>
      <c r="T42" s="205">
        <f>T41:X41+AD41+AG41</f>
        <v>31477.844480160544</v>
      </c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7"/>
      <c r="AH42" s="209"/>
      <c r="AI42" s="198"/>
    </row>
    <row r="43" spans="1:35" x14ac:dyDescent="0.3">
      <c r="A43" s="3"/>
      <c r="B43" s="3"/>
      <c r="C43" s="3"/>
    </row>
    <row r="44" spans="1:35" ht="15.6" x14ac:dyDescent="0.3">
      <c r="A44" s="2" t="s">
        <v>68</v>
      </c>
      <c r="B44" s="65"/>
      <c r="H44" s="66" t="s">
        <v>29</v>
      </c>
      <c r="I44" s="66"/>
      <c r="J44" s="66"/>
      <c r="K44" s="66"/>
      <c r="L44" s="66"/>
      <c r="M44" s="66"/>
      <c r="N44" s="66"/>
      <c r="O44" s="66"/>
      <c r="P44" s="67"/>
      <c r="Q44" s="67"/>
      <c r="R44" s="67"/>
      <c r="S44" s="67"/>
      <c r="T44" s="67"/>
      <c r="U44" s="67"/>
      <c r="V44" s="67"/>
      <c r="W44" s="67"/>
      <c r="X44" s="67"/>
      <c r="Y44" s="67"/>
      <c r="AB44" s="67"/>
      <c r="AC44" s="67"/>
    </row>
    <row r="45" spans="1:35" ht="15.6" x14ac:dyDescent="0.3">
      <c r="A45" s="2" t="s">
        <v>69</v>
      </c>
      <c r="B45" s="69"/>
      <c r="C45" s="70"/>
      <c r="D45" s="71"/>
      <c r="E45" s="71"/>
      <c r="F45" s="72"/>
      <c r="G45" s="72"/>
      <c r="H45" s="73" t="s">
        <v>33</v>
      </c>
      <c r="I45" s="73"/>
      <c r="J45" s="73"/>
      <c r="K45" s="73"/>
      <c r="L45" s="73"/>
      <c r="M45" s="73"/>
      <c r="N45" s="73"/>
      <c r="O45" s="73"/>
      <c r="P45" s="3">
        <f>D42</f>
        <v>1093</v>
      </c>
      <c r="Q45" s="3"/>
      <c r="R45" s="73"/>
      <c r="S45" s="73"/>
      <c r="T45" s="73"/>
      <c r="U45" s="73"/>
      <c r="V45" s="73"/>
      <c r="W45" s="73"/>
      <c r="X45" s="73"/>
      <c r="Y45" s="73"/>
      <c r="AB45" s="73"/>
      <c r="AC45" s="73"/>
      <c r="AD45" s="74"/>
      <c r="AE45" s="74"/>
      <c r="AF45" s="74"/>
      <c r="AG45" s="75"/>
    </row>
    <row r="46" spans="1:35" ht="15.6" x14ac:dyDescent="0.3">
      <c r="B46" s="69"/>
      <c r="C46" s="70"/>
      <c r="D46" s="71"/>
      <c r="E46" s="71"/>
      <c r="F46" s="72"/>
      <c r="G46" s="72"/>
      <c r="H46" s="73" t="s">
        <v>34</v>
      </c>
      <c r="I46" s="73"/>
      <c r="J46" s="73"/>
      <c r="K46" s="73"/>
      <c r="L46" s="73"/>
      <c r="M46" s="73"/>
      <c r="N46" s="73"/>
      <c r="O46" s="73"/>
      <c r="P46" s="3">
        <f>E42</f>
        <v>1089</v>
      </c>
      <c r="Q46" s="3"/>
      <c r="R46" s="73"/>
      <c r="S46" s="73"/>
      <c r="T46" s="73"/>
      <c r="U46" s="73"/>
      <c r="V46" s="73"/>
      <c r="W46" s="73"/>
      <c r="X46" s="73"/>
      <c r="Y46" s="73"/>
      <c r="AB46" s="73"/>
      <c r="AC46" s="73"/>
      <c r="AD46" s="74"/>
      <c r="AE46" s="74"/>
      <c r="AF46" s="74"/>
      <c r="AG46" s="75"/>
    </row>
    <row r="47" spans="1:35" ht="15.6" x14ac:dyDescent="0.3">
      <c r="B47" s="69"/>
      <c r="C47" s="70"/>
      <c r="D47" s="71"/>
      <c r="E47" s="71"/>
      <c r="F47" s="72"/>
      <c r="G47" s="72"/>
      <c r="H47" s="73"/>
      <c r="I47" s="73"/>
      <c r="J47" s="73"/>
      <c r="K47" s="73"/>
      <c r="L47" s="73"/>
      <c r="M47" s="73"/>
      <c r="N47" s="73"/>
      <c r="O47" s="73"/>
      <c r="P47" s="3"/>
      <c r="Q47" s="3"/>
      <c r="R47" s="73"/>
      <c r="S47" s="73"/>
      <c r="T47" s="73"/>
      <c r="U47" s="73"/>
      <c r="V47" s="73"/>
      <c r="W47" s="73"/>
      <c r="X47" s="73"/>
      <c r="Y47" s="73"/>
      <c r="AB47" s="73"/>
      <c r="AC47" s="73"/>
      <c r="AD47" s="74"/>
      <c r="AE47" s="74"/>
      <c r="AF47" s="74"/>
      <c r="AG47" s="75"/>
    </row>
    <row r="48" spans="1:35" ht="15.6" x14ac:dyDescent="0.3">
      <c r="B48" s="69"/>
      <c r="C48" s="70"/>
      <c r="D48" s="71"/>
      <c r="E48" s="71"/>
      <c r="F48" s="72"/>
      <c r="G48" s="72"/>
      <c r="H48" s="129" t="s">
        <v>63</v>
      </c>
      <c r="I48" s="129"/>
      <c r="J48" s="73"/>
      <c r="K48" s="73"/>
      <c r="L48" s="73"/>
      <c r="M48" s="73"/>
      <c r="N48" s="73"/>
      <c r="O48" s="73"/>
      <c r="R48" s="3"/>
      <c r="S48" s="3"/>
      <c r="X48" s="124"/>
      <c r="Y48" s="124"/>
      <c r="AB48" s="73"/>
      <c r="AC48" s="73"/>
      <c r="AD48" s="73"/>
      <c r="AE48" s="73"/>
      <c r="AF48" s="73"/>
      <c r="AG48" s="131" t="s">
        <v>59</v>
      </c>
    </row>
    <row r="49" spans="2:33" ht="15.6" x14ac:dyDescent="0.3">
      <c r="B49" s="69"/>
      <c r="C49" s="70"/>
      <c r="D49" s="71"/>
      <c r="E49" s="71"/>
      <c r="F49" s="72"/>
      <c r="G49" s="72"/>
      <c r="H49" s="73" t="s">
        <v>64</v>
      </c>
      <c r="I49" s="73"/>
      <c r="J49" s="73"/>
      <c r="K49" s="73"/>
      <c r="N49" s="134">
        <v>520</v>
      </c>
      <c r="O49" s="134"/>
      <c r="P49" s="134" t="s">
        <v>56</v>
      </c>
      <c r="Q49" s="233">
        <f>F41+T41</f>
        <v>50474.270478172417</v>
      </c>
      <c r="R49" s="233"/>
      <c r="S49" s="134"/>
      <c r="T49" s="134" t="s">
        <v>27</v>
      </c>
      <c r="U49" s="233">
        <f>Q49*10.7639</f>
        <v>543300</v>
      </c>
      <c r="V49" s="233"/>
      <c r="W49" s="67"/>
      <c r="X49" s="134" t="s">
        <v>7</v>
      </c>
      <c r="Y49" s="134"/>
      <c r="AB49" s="72"/>
      <c r="AC49" s="72"/>
      <c r="AD49" s="134"/>
      <c r="AE49" s="134"/>
      <c r="AF49" s="134"/>
      <c r="AG49" s="73">
        <f>U49/500</f>
        <v>1086.5999999999999</v>
      </c>
    </row>
    <row r="50" spans="2:33" ht="28.2" customHeight="1" x14ac:dyDescent="0.45">
      <c r="B50" s="69"/>
      <c r="C50" s="70"/>
      <c r="D50" s="71"/>
      <c r="E50" s="71"/>
      <c r="F50" s="72"/>
      <c r="G50" s="72"/>
      <c r="H50" s="73"/>
      <c r="I50" s="73"/>
      <c r="J50" s="73"/>
      <c r="K50" s="73"/>
      <c r="N50" s="134"/>
      <c r="O50" s="134"/>
      <c r="P50" s="134"/>
      <c r="Q50" s="134"/>
      <c r="R50" s="72"/>
      <c r="S50" s="72"/>
      <c r="T50" s="72"/>
      <c r="U50" s="72"/>
      <c r="V50" s="134"/>
      <c r="W50" s="134"/>
      <c r="X50" s="134"/>
      <c r="Y50" s="134"/>
      <c r="AB50" s="134"/>
      <c r="AC50" s="134"/>
      <c r="AD50" s="131" t="s">
        <v>57</v>
      </c>
      <c r="AE50" s="131"/>
      <c r="AF50" s="232">
        <f>AG49+5</f>
        <v>1091.5999999999999</v>
      </c>
      <c r="AG50" s="232"/>
    </row>
    <row r="51" spans="2:33" ht="15.6" x14ac:dyDescent="0.3">
      <c r="B51" s="69"/>
      <c r="C51" s="70"/>
      <c r="D51" s="71"/>
      <c r="E51" s="71"/>
      <c r="F51" s="72"/>
      <c r="G51" s="72"/>
      <c r="J51" s="73"/>
      <c r="K51" s="73"/>
      <c r="L51" s="73"/>
      <c r="M51" s="73"/>
      <c r="P51" s="73"/>
      <c r="Q51" s="73"/>
      <c r="R51" s="73"/>
      <c r="S51" s="73"/>
      <c r="V51" s="3"/>
      <c r="W51" s="3"/>
      <c r="AB51" s="73"/>
      <c r="AC51" s="73"/>
      <c r="AD51" s="73"/>
      <c r="AE51" s="73"/>
      <c r="AF51" s="73"/>
      <c r="AG51" s="75"/>
    </row>
    <row r="52" spans="2:33" ht="16.2" thickBot="1" x14ac:dyDescent="0.35">
      <c r="B52" s="69"/>
      <c r="C52" s="70"/>
      <c r="D52" s="71"/>
      <c r="E52" s="71"/>
      <c r="F52" s="72"/>
      <c r="G52" s="72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D52" s="68" t="s">
        <v>27</v>
      </c>
      <c r="AE52" s="68"/>
      <c r="AF52" s="68"/>
      <c r="AG52" s="68" t="s">
        <v>7</v>
      </c>
    </row>
    <row r="53" spans="2:33" ht="24" thickBot="1" x14ac:dyDescent="0.5">
      <c r="H53" s="138" t="s">
        <v>51</v>
      </c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226">
        <f>SUM(F42+T42)</f>
        <v>57573.952880554454</v>
      </c>
      <c r="AE53" s="227"/>
      <c r="AF53" s="227">
        <f>AD53*10.7639</f>
        <v>619720.27141100005</v>
      </c>
      <c r="AG53" s="230"/>
    </row>
    <row r="54" spans="2:33" ht="18.600000000000001" thickBot="1" x14ac:dyDescent="0.4">
      <c r="H54" s="76" t="s">
        <v>48</v>
      </c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228">
        <f>SUM(F41:AG41)</f>
        <v>780254.57690226438</v>
      </c>
      <c r="AE54" s="229"/>
      <c r="AF54" s="229">
        <f>AD54*10.7639</f>
        <v>8398582.2403182834</v>
      </c>
      <c r="AG54" s="231"/>
    </row>
    <row r="56" spans="2:33" ht="23.4" x14ac:dyDescent="0.45">
      <c r="H56" s="121" t="s">
        <v>37</v>
      </c>
      <c r="I56" s="121"/>
      <c r="J56" s="120"/>
      <c r="K56" s="120"/>
      <c r="L56" s="120"/>
      <c r="M56" s="120"/>
      <c r="N56" s="120"/>
      <c r="O56" s="120"/>
      <c r="P56" s="120"/>
      <c r="Q56" s="120"/>
      <c r="R56" s="120"/>
      <c r="S56" s="120"/>
    </row>
    <row r="57" spans="2:33" ht="23.4" x14ac:dyDescent="0.45">
      <c r="H57" s="122">
        <v>3</v>
      </c>
      <c r="I57" s="122"/>
      <c r="J57" s="123" t="s">
        <v>46</v>
      </c>
      <c r="K57" s="123"/>
      <c r="L57" s="235">
        <f>H57*4046.86</f>
        <v>12140.58</v>
      </c>
      <c r="M57" s="235"/>
      <c r="N57" s="123" t="s">
        <v>47</v>
      </c>
      <c r="O57" s="123"/>
      <c r="P57" s="235">
        <f>L57*10.7639</f>
        <v>130679.98906199999</v>
      </c>
      <c r="Q57" s="235"/>
      <c r="R57" s="235"/>
      <c r="S57" s="235" t="s">
        <v>7</v>
      </c>
      <c r="T57" s="235"/>
      <c r="V57" s="118"/>
      <c r="W57" s="118"/>
    </row>
    <row r="58" spans="2:33" ht="15.6" x14ac:dyDescent="0.3">
      <c r="H58" s="118"/>
      <c r="I58" s="118"/>
      <c r="J58" s="118"/>
      <c r="K58" s="118"/>
      <c r="L58" s="118"/>
      <c r="M58" s="118"/>
      <c r="N58" s="119"/>
      <c r="O58" s="119"/>
      <c r="P58" s="118"/>
      <c r="Q58" s="118"/>
      <c r="R58" s="118"/>
      <c r="S58" s="118"/>
      <c r="T58" s="118"/>
      <c r="U58" s="118"/>
      <c r="V58" s="118"/>
      <c r="W58" s="118"/>
    </row>
    <row r="59" spans="2:33" ht="23.4" x14ac:dyDescent="0.45">
      <c r="H59" s="121" t="s">
        <v>45</v>
      </c>
      <c r="I59" s="121"/>
      <c r="J59" s="65"/>
      <c r="K59" s="65"/>
      <c r="L59" s="65"/>
      <c r="M59" s="65"/>
      <c r="N59" s="69"/>
      <c r="O59" s="69"/>
      <c r="P59" s="65"/>
      <c r="Q59" s="65"/>
      <c r="R59" s="65"/>
      <c r="S59" s="65"/>
      <c r="T59" s="65"/>
      <c r="U59" s="65"/>
      <c r="V59" s="65"/>
      <c r="W59" s="65"/>
    </row>
    <row r="60" spans="2:33" ht="23.4" x14ac:dyDescent="0.45">
      <c r="H60" s="234">
        <f>AD53/L57</f>
        <v>4.7422736706610769</v>
      </c>
      <c r="I60" s="234"/>
      <c r="J60" s="65"/>
      <c r="K60" s="65"/>
      <c r="L60" s="65"/>
      <c r="M60" s="65"/>
      <c r="N60" s="84"/>
      <c r="O60" s="84"/>
      <c r="P60" s="65"/>
      <c r="Q60" s="65"/>
      <c r="R60" s="65"/>
      <c r="S60" s="65"/>
      <c r="T60" s="65"/>
      <c r="U60" s="65"/>
      <c r="V60" s="65"/>
      <c r="W60" s="65"/>
    </row>
    <row r="63" spans="2:33" x14ac:dyDescent="0.3"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</row>
    <row r="64" spans="2:33" x14ac:dyDescent="0.3">
      <c r="F64" s="94"/>
      <c r="G64" s="94"/>
      <c r="H64" s="65"/>
      <c r="I64" s="65"/>
      <c r="J64" s="69"/>
      <c r="K64" s="69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9"/>
      <c r="Y64" s="69"/>
      <c r="Z64" s="65"/>
      <c r="AA64" s="65"/>
      <c r="AB64" s="65"/>
      <c r="AC64" s="65"/>
      <c r="AD64" s="65"/>
      <c r="AE64" s="65"/>
      <c r="AF64" s="65"/>
    </row>
    <row r="65" spans="6:32" x14ac:dyDescent="0.3">
      <c r="F65" s="65"/>
      <c r="G65" s="65"/>
      <c r="H65" s="65"/>
      <c r="I65" s="65"/>
      <c r="J65" s="69"/>
      <c r="K65" s="69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9"/>
      <c r="Y65" s="69"/>
      <c r="Z65" s="65"/>
      <c r="AA65" s="65"/>
      <c r="AB65" s="65"/>
      <c r="AC65" s="65"/>
      <c r="AD65" s="65"/>
      <c r="AE65" s="65"/>
      <c r="AF65" s="65"/>
    </row>
    <row r="66" spans="6:32" x14ac:dyDescent="0.3">
      <c r="F66" s="65"/>
      <c r="G66" s="65"/>
      <c r="H66" s="65"/>
      <c r="I66" s="65"/>
      <c r="J66" s="69"/>
      <c r="K66" s="69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84"/>
      <c r="Y66" s="84"/>
      <c r="Z66" s="65"/>
      <c r="AA66" s="65"/>
      <c r="AB66" s="65"/>
      <c r="AC66" s="65"/>
      <c r="AD66" s="65"/>
      <c r="AE66" s="65"/>
      <c r="AF66" s="65"/>
    </row>
    <row r="67" spans="6:32" x14ac:dyDescent="0.3">
      <c r="F67" s="65"/>
      <c r="G67" s="65"/>
      <c r="H67" s="94"/>
      <c r="I67" s="94"/>
      <c r="J67" s="69"/>
      <c r="K67" s="69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</row>
    <row r="68" spans="6:32" x14ac:dyDescent="0.3">
      <c r="F68" s="65"/>
      <c r="G68" s="65"/>
      <c r="H68" s="65"/>
      <c r="I68" s="65"/>
      <c r="J68" s="84"/>
      <c r="K68" s="84"/>
      <c r="L68" s="85"/>
      <c r="M68" s="85"/>
      <c r="N68" s="85"/>
      <c r="O68" s="85"/>
      <c r="P68" s="85"/>
      <c r="Q68" s="8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</row>
    <row r="69" spans="6:32" x14ac:dyDescent="0.3"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</row>
    <row r="70" spans="6:32" x14ac:dyDescent="0.3"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</row>
    <row r="71" spans="6:32" x14ac:dyDescent="0.3"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</row>
  </sheetData>
  <mergeCells count="43">
    <mergeCell ref="U49:V49"/>
    <mergeCell ref="Q49:R49"/>
    <mergeCell ref="H60:I60"/>
    <mergeCell ref="L57:M57"/>
    <mergeCell ref="P57:R57"/>
    <mergeCell ref="S57:T57"/>
    <mergeCell ref="AD53:AE53"/>
    <mergeCell ref="AD54:AE54"/>
    <mergeCell ref="AF53:AG53"/>
    <mergeCell ref="AF54:AG54"/>
    <mergeCell ref="AF50:AG50"/>
    <mergeCell ref="AH4:AI4"/>
    <mergeCell ref="T5:AG5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F5:S5"/>
    <mergeCell ref="AD1:AG1"/>
    <mergeCell ref="AD2:AG2"/>
    <mergeCell ref="A4:B5"/>
    <mergeCell ref="D4:E4"/>
    <mergeCell ref="F4:AG4"/>
    <mergeCell ref="D6:E6"/>
    <mergeCell ref="A9:A14"/>
    <mergeCell ref="B15:B40"/>
    <mergeCell ref="A16:A40"/>
    <mergeCell ref="AH41:AH42"/>
    <mergeCell ref="AF6:AG6"/>
    <mergeCell ref="AI41:AI42"/>
    <mergeCell ref="A42:C42"/>
    <mergeCell ref="F42:R42"/>
    <mergeCell ref="T42:AG42"/>
    <mergeCell ref="A41:C41"/>
  </mergeCells>
  <pageMargins left="0.70866141732283472" right="0.70866141732283472" top="0.74803149606299213" bottom="0.74803149606299213" header="0.31496062992125984" footer="0.31496062992125984"/>
  <pageSetup paperSize="8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Plot 1 (BHYEW)</vt:lpstr>
      <vt:lpstr>Plot 2 (BHYEW)</vt:lpstr>
      <vt:lpstr>Plot 1 (CPG)</vt:lpstr>
      <vt:lpstr>Plot 2 (CPG)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Shun, Seam</dc:creator>
  <cp:lastModifiedBy>Adinya Ittasaqa Rosiyana</cp:lastModifiedBy>
  <cp:lastPrinted>2015-08-21T06:43:21Z</cp:lastPrinted>
  <dcterms:created xsi:type="dcterms:W3CDTF">2014-07-28T10:29:28Z</dcterms:created>
  <dcterms:modified xsi:type="dcterms:W3CDTF">2015-08-26T10:59:44Z</dcterms:modified>
</cp:coreProperties>
</file>